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namedSheetViews/namedSheetView2.xml" ContentType="application/vnd.ms-excel.namedsheetview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migosdoguri-my.sharepoint.com/personal/jose_goncalves_sustenidos_org_br/Documents/Índice de Transparência 2023/1.4/"/>
    </mc:Choice>
  </mc:AlternateContent>
  <xr:revisionPtr revIDLastSave="68" documentId="13_ncr:1_{F2E2AF37-E03E-42EF-BBF6-855F2FEC4268}" xr6:coauthVersionLast="47" xr6:coauthVersionMax="47" xr10:uidLastSave="{DA66B56F-1076-4920-BBFC-30DC69B35616}"/>
  <bookViews>
    <workbookView xWindow="-110" yWindow="-110" windowWidth="19420" windowHeight="10300" firstSheet="7" activeTab="7" xr2:uid="{00000000-000D-0000-FFFF-FFFF00000000}"/>
  </bookViews>
  <sheets>
    <sheet name="Planilha2" sheetId="12" state="hidden" r:id="rId1"/>
    <sheet name="Contratos Continuos" sheetId="13" state="hidden" r:id="rId2"/>
    <sheet name="Conta contabil X Itens" sheetId="10" state="hidden" r:id="rId3"/>
    <sheet name="Banco de dados- Portal" sheetId="14" state="hidden" r:id="rId4"/>
    <sheet name="Relatorios" sheetId="15" state="hidden" r:id="rId5"/>
    <sheet name="Informação complementares" sheetId="4" state="hidden" r:id="rId6"/>
    <sheet name="Contratos -2023" sheetId="11" state="hidden" r:id="rId7"/>
    <sheet name="Relatorio contratos 2023" sheetId="21" r:id="rId8"/>
    <sheet name="Bolsitas 2023" sheetId="6" state="hidden" r:id="rId9"/>
  </sheets>
  <definedNames>
    <definedName name="_DV_C28">'Contratos -2023'!#REF!</definedName>
    <definedName name="_DV_C43">'Contratos -2023'!#REF!</definedName>
    <definedName name="_DV_C44">'Contratos -2023'!#REF!</definedName>
    <definedName name="_DV_C45">'Contratos -2023'!#REF!</definedName>
    <definedName name="_xlnm._FilterDatabase" localSheetId="3" hidden="1">'Banco de dados- Portal'!$A$1:$AV$115</definedName>
    <definedName name="_xlnm._FilterDatabase" localSheetId="8" hidden="1">'Bolsitas 2023'!$A$1:$AO$294</definedName>
    <definedName name="_xlnm._FilterDatabase" localSheetId="2" hidden="1">'Conta contabil X Itens'!$A$1:$E$220</definedName>
    <definedName name="_xlnm._FilterDatabase" localSheetId="6" hidden="1">'Contratos -2023'!$A$1:$AY$536</definedName>
    <definedName name="_xlnm._FilterDatabase" localSheetId="1" hidden="1">'Contratos Continuos'!$A$1:$D$197</definedName>
    <definedName name="_xlnm._FilterDatabase" localSheetId="7" hidden="1">'Relatorio contratos 2023'!$A$3:$J$3</definedName>
    <definedName name="Z_01C7CE17_90F4_4C2C_A9E3_E927E35D9384_.wvu.FilterData" localSheetId="8" hidden="1">'Bolsitas 2023'!$A$1:$AO$1</definedName>
    <definedName name="Z_030911B1_0EFE_499E_9108_F3A887A99BF7_.wvu.FilterData" localSheetId="8" hidden="1">'Bolsitas 2023'!$A$1:$AO$1</definedName>
    <definedName name="Z_04D533EF_8108_4127_BB17_62C45EC2CCFC_.wvu.FilterData" localSheetId="8" hidden="1">'Bolsitas 2023'!$A$1:$AO$1</definedName>
    <definedName name="Z_05046E9E_5D09_4C9B_9568_2E68913474A6_.wvu.FilterData" localSheetId="8" hidden="1">'Bolsitas 2023'!$A$1:$AO$1</definedName>
    <definedName name="Z_078429DD_C6D1_4D41_919E_976AB147C864_.wvu.FilterData" localSheetId="8" hidden="1">'Bolsitas 2023'!$A$1:$AO$1</definedName>
    <definedName name="Z_0C76EDAF_9A7A_452F_98BF_8A1111DB0785_.wvu.FilterData" localSheetId="8" hidden="1">'Bolsitas 2023'!$A$1:$AO$1</definedName>
    <definedName name="Z_160536F1_04D7_44C6_BDA8_C59ACD6DD5D1_.wvu.FilterData" localSheetId="8" hidden="1">'Bolsitas 2023'!$A$1:$AO$1</definedName>
    <definedName name="Z_16D4CD87_CBF8_47A8_AD62_102196726004_.wvu.FilterData" localSheetId="8" hidden="1">'Bolsitas 2023'!$A$1:$AO$1</definedName>
    <definedName name="Z_1C197550_F67E_47BB_8032_9EA4F6F5E45A_.wvu.FilterData" localSheetId="8" hidden="1">'Bolsitas 2023'!$A$1:$AO$1</definedName>
    <definedName name="Z_1C646149_ED9E_4C2A_87AF_70F08E1BE98A_.wvu.FilterData" localSheetId="8" hidden="1">'Bolsitas 2023'!$A$1:$AO$1</definedName>
    <definedName name="Z_27AA4548_F427_4BED_A742_24B0CF2BC5A3_.wvu.FilterData" localSheetId="8" hidden="1">'Bolsitas 2023'!$A$1:$AO$1</definedName>
    <definedName name="Z_3893F05D_F1E7_4379_886E_AF5F456CB9E0_.wvu.FilterData" localSheetId="8" hidden="1">'Bolsitas 2023'!$A$1:$AO$1</definedName>
    <definedName name="Z_3F57939B_CABC_4BFA_863C_193F594B9E56_.wvu.FilterData" localSheetId="8" hidden="1">'Bolsitas 2023'!$A$1:$AO$1</definedName>
    <definedName name="Z_3FAF9506_B249_4926_A858_0A3EB08E92AD_.wvu.FilterData" localSheetId="8" hidden="1">'Bolsitas 2023'!$A$1:$AO$1</definedName>
    <definedName name="Z_470F2B39_4CAF_4E88_8035_2E1018C86070_.wvu.FilterData" localSheetId="8" hidden="1">'Bolsitas 2023'!$A$1:$AO$1</definedName>
    <definedName name="Z_4D576D80_7CE5_426A_AF43_185C4530F6BF_.wvu.FilterData" localSheetId="8" hidden="1">'Bolsitas 2023'!$A$1:$AO$1</definedName>
    <definedName name="Z_57460578_2E46_4535_BF0B_FEDECC31BC59_.wvu.FilterData" localSheetId="8" hidden="1">'Bolsitas 2023'!$A$1:$AO$1</definedName>
    <definedName name="Z_59327A19_55E9_4060_BDBA_9FEE76A77438_.wvu.FilterData" localSheetId="8" hidden="1">'Bolsitas 2023'!$A$1:$AO$1</definedName>
    <definedName name="Z_5D4B6436_33B0_4D26_AB94_98013242E39E_.wvu.FilterData" localSheetId="8" hidden="1">'Bolsitas 2023'!$A$1:$AO$1</definedName>
    <definedName name="Z_5F739197_9316_4187_8DBB_21C6608C10A2_.wvu.FilterData" localSheetId="8" hidden="1">'Bolsitas 2023'!$A$1:$AO$1</definedName>
    <definedName name="Z_652C049D_6345_4A11_94D4_40FB6B777C1F_.wvu.FilterData" localSheetId="8" hidden="1">'Bolsitas 2023'!$A$1:$AO$1</definedName>
    <definedName name="Z_6691D6F8_84EE_4A69_A7ED_352FAED2A304_.wvu.FilterData" localSheetId="8" hidden="1">'Bolsitas 2023'!$A$1:$AO$1</definedName>
    <definedName name="Z_68855EA2_508B_4EC4_A25A_DB477B4C1D15_.wvu.FilterData" localSheetId="8" hidden="1">'Bolsitas 2023'!$A$1:$AO$1</definedName>
    <definedName name="Z_69BF5988_3E40_4DDD_A725_28882DC52F1A_.wvu.FilterData" localSheetId="8" hidden="1">'Bolsitas 2023'!$A$1:$AO$1</definedName>
    <definedName name="Z_6BE7A15F_297E_4861_8045_3974BAB9FD00_.wvu.FilterData" localSheetId="8" hidden="1">'Bolsitas 2023'!$A$1:$AO$1</definedName>
    <definedName name="Z_6CCC3E48_E18B_4B03_A6F3_4456627372A1_.wvu.FilterData" localSheetId="8" hidden="1">'Bolsitas 2023'!$A$1:$AO$1</definedName>
    <definedName name="Z_714A2DA9_DE35_45E5_AD0B_FAAE9EA78539_.wvu.FilterData" localSheetId="8" hidden="1">'Bolsitas 2023'!$A$1:$AO$1</definedName>
    <definedName name="Z_7533C2DE_126D_4095_AEC4_E820E460F6DD_.wvu.FilterData" localSheetId="8" hidden="1">'Bolsitas 2023'!$A$1:$AO$1</definedName>
    <definedName name="Z_77A1D5E9_1CB0_480E_86A8_2C69906D198C_.wvu.FilterData" localSheetId="8" hidden="1">'Bolsitas 2023'!$A$1:$AO$1</definedName>
    <definedName name="Z_8167B85D_4BBF_4935_94A7_B43DF932BCA1_.wvu.FilterData" localSheetId="8" hidden="1">'Bolsitas 2023'!$A$1:$AO$1</definedName>
    <definedName name="Z_8313F5ED_96D7_40FF_A10F_DA83AF925B6E_.wvu.FilterData" localSheetId="8" hidden="1">'Bolsitas 2023'!$A$1:$AO$1</definedName>
    <definedName name="Z_88F80B79_D143_4379_83ED_71BED6CB2F1C_.wvu.FilterData" localSheetId="8" hidden="1">'Bolsitas 2023'!$A$1:$AO$1</definedName>
    <definedName name="Z_89680FDF_D739_41C9_B92E_F192FCAD6597_.wvu.FilterData" localSheetId="8" hidden="1">'Bolsitas 2023'!$A$1:$AO$1</definedName>
    <definedName name="Z_8F69809B_6D6F_4D08_8C08_ECFECD440075_.wvu.FilterData" localSheetId="8" hidden="1">'Bolsitas 2023'!$A$1:$AO$1</definedName>
    <definedName name="Z_8F746DD1_1A51_4DCC_A930_D208B0D2CD7B_.wvu.FilterData" localSheetId="8" hidden="1">'Bolsitas 2023'!$A$1:$AO$1</definedName>
    <definedName name="Z_956DC000_B86C_4FA0_907C_EDF8CB422076_.wvu.FilterData" localSheetId="8" hidden="1">'Bolsitas 2023'!$A$1:$AO$1</definedName>
    <definedName name="Z_98D57CF3_2EE0_4430_B920_D874258CBF01_.wvu.FilterData" localSheetId="8" hidden="1">'Bolsitas 2023'!$A$1:$AO$1</definedName>
    <definedName name="Z_9944EA96_0A00_4F6C_9A02_6E2E045F52AE_.wvu.FilterData" localSheetId="8" hidden="1">'Bolsitas 2023'!$A$1:$AO$1</definedName>
    <definedName name="Z_9ABE22C9_F7B6_43E6_BDD6_729E1418B674_.wvu.FilterData" localSheetId="8" hidden="1">'Bolsitas 2023'!$A$1:$AO$1</definedName>
    <definedName name="Z_9D6BFF8B_8FBD_4C9A_99D9_83BCB14CCCFC_.wvu.FilterData" localSheetId="8" hidden="1">'Bolsitas 2023'!$A$1:$AO$1</definedName>
    <definedName name="Z_9E50E2CE_2B20_4C16_85C3_8E30342F1579_.wvu.FilterData" localSheetId="8" hidden="1">'Bolsitas 2023'!$A$1:$AO$1</definedName>
    <definedName name="Z_B488788D_B2C2_43DA_98DC_57A4A632F6B4_.wvu.FilterData" localSheetId="8" hidden="1">'Bolsitas 2023'!$A$1:$AO$1</definedName>
    <definedName name="Z_B6F3C278_BAE6_42AF_A4C5_15699E11F1CD_.wvu.FilterData" localSheetId="8" hidden="1">'Bolsitas 2023'!$A$1:$AO$1</definedName>
    <definedName name="Z_BBAE26AA_6D56_45C1_8135_92709C9B71EB_.wvu.FilterData" localSheetId="8" hidden="1">'Bolsitas 2023'!$A$1:$AO$1</definedName>
    <definedName name="Z_C01B0E5B_8378_4118_A450_17102DDE10BD_.wvu.FilterData" localSheetId="8" hidden="1">'Bolsitas 2023'!$A$1:$AO$1</definedName>
    <definedName name="Z_C1D527DC_5BA5_40E7_8629_10CCF845B120_.wvu.FilterData" localSheetId="8" hidden="1">'Bolsitas 2023'!$A$1:$AO$1</definedName>
    <definedName name="Z_C3E6E423_6B70_4B9A_930E_996688ACAF83_.wvu.FilterData" localSheetId="8" hidden="1">'Bolsitas 2023'!$A$1:$AO$1</definedName>
    <definedName name="Z_C64CA6C4_AB9F_41EE_AE7B_73004343E354_.wvu.FilterData" localSheetId="8" hidden="1">'Bolsitas 2023'!$A$1:$AO$1</definedName>
    <definedName name="Z_C6887844_AC6B_4212_9160_885B11EADD29_.wvu.FilterData" localSheetId="8" hidden="1">'Bolsitas 2023'!$A$1:$AO$1</definedName>
    <definedName name="Z_CE6319C8_7D6B_49AE_A1EE_BD75F8F8664F_.wvu.FilterData" localSheetId="8" hidden="1">'Bolsitas 2023'!$A$1:$AO$1</definedName>
    <definedName name="Z_CFC12497_C7C1_45B4_B3E6_C86773698FE4_.wvu.FilterData" localSheetId="8" hidden="1">'Bolsitas 2023'!$A$1:$AO$1</definedName>
    <definedName name="Z_D44F3C88_CB88_414A_BCEB_A16A3EA7B7D8_.wvu.FilterData" localSheetId="8" hidden="1">'Bolsitas 2023'!$A$1:$AO$1</definedName>
    <definedName name="Z_D62063E6_653C_47F2_8124_4A2F59EE2C36_.wvu.FilterData" localSheetId="8" hidden="1">'Bolsitas 2023'!$A$1:$AO$1</definedName>
    <definedName name="Z_DB21D909_1F79_4B27_ADDE_F353A2FC635C_.wvu.FilterData" localSheetId="8" hidden="1">'Bolsitas 2023'!$A$1:$AO$1</definedName>
    <definedName name="Z_E529E180_C51C_46D6_B5D4_DAB7A907C9F8_.wvu.FilterData" localSheetId="8" hidden="1">'Bolsitas 2023'!$A$1:$AO$1</definedName>
    <definedName name="Z_E5D871AF_B1E2_4B07_90A2_4B26EFC72D23_.wvu.FilterData" localSheetId="8" hidden="1">'Bolsitas 2023'!$A$1:$AO$1</definedName>
    <definedName name="Z_E9EC4DA7_9148_4012_AD92_32E2BCD74B0C_.wvu.FilterData" localSheetId="8" hidden="1">'Bolsitas 2023'!$A$1:$AO$1</definedName>
    <definedName name="Z_EB37FE92_BC93_4B6F_8468_A1298159D85E_.wvu.FilterData" localSheetId="8" hidden="1">'Bolsitas 2023'!$A$1:$AO$1</definedName>
    <definedName name="Z_EB4DE4A7_CEF7_4E44_856C_3357D4EB405F_.wvu.FilterData" localSheetId="8" hidden="1">'Bolsitas 2023'!$A$1:$AO$1</definedName>
    <definedName name="Z_EC116D2B_735A_4129_94FB_48CE65D68243_.wvu.FilterData" localSheetId="8" hidden="1">'Bolsitas 2023'!$A$1:$AO$1</definedName>
    <definedName name="Z_EE0F52D5_1C81_4F12_BFEC_DD48078EECC2_.wvu.FilterData" localSheetId="8" hidden="1">'Bolsitas 2023'!$A$1:$AO$1</definedName>
    <definedName name="Z_EF4E0BE5_A938_4587_8B52_5584FC4DF901_.wvu.FilterData" localSheetId="8" hidden="1">'Bolsitas 2023'!$A$1:$AO$1</definedName>
    <definedName name="Z_F34187F9_B11F_4F54_84BD_E386C0A34016_.wvu.FilterData" localSheetId="8" hidden="1">'Bolsitas 2023'!$A$1:$AO$1</definedName>
    <definedName name="Z_F4B31B9F_8258_4774_B7B1_D4F2B8CCE0B8_.wvu.FilterData" localSheetId="8" hidden="1">'Bolsitas 2023'!$A$1:$AO$1</definedName>
  </definedNames>
  <calcPr calcId="191029"/>
  <customWorkbookViews>
    <customWorkbookView name="JACIRA FERREIRA BRANCO - Modo de exibição pessoal" guid="{652C049D-6345-4A11-94D4-40FB6B777C1F}" mergeInterval="0" personalView="1" maximized="1" xWindow="2869" yWindow="-11" windowWidth="2182" windowHeight="1300" tabRatio="593" activeSheetId="1"/>
    <customWorkbookView name="Renata Freire - Modo de exibição pessoal" guid="{B488788D-B2C2-43DA-98DC-57A4A632F6B4}" mergeInterval="0" personalView="1" maximized="1" xWindow="-11" yWindow="-11" windowWidth="1942" windowHeight="103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8" i="21" l="1"/>
  <c r="BA2" i="11"/>
  <c r="BA3" i="11"/>
  <c r="BA5" i="11"/>
  <c r="BA6" i="11"/>
  <c r="BA7" i="11"/>
  <c r="BA8" i="11"/>
  <c r="BA9" i="11"/>
  <c r="BA10" i="11"/>
  <c r="BA12" i="11"/>
  <c r="BA18" i="11"/>
  <c r="BA19" i="11"/>
  <c r="BA22" i="11"/>
  <c r="BA23" i="11"/>
  <c r="BA24" i="11"/>
  <c r="BA25" i="11"/>
  <c r="BA26" i="11"/>
  <c r="BA27" i="11"/>
  <c r="BA28" i="11"/>
  <c r="BA30" i="11"/>
  <c r="BA31" i="11"/>
  <c r="BA34" i="11"/>
  <c r="BA38" i="11"/>
  <c r="BA39" i="11"/>
  <c r="BA40" i="11"/>
  <c r="BA41" i="11"/>
  <c r="BA43" i="11"/>
  <c r="BA44" i="11"/>
  <c r="BA46" i="11"/>
  <c r="BA47" i="11"/>
  <c r="BA48" i="11"/>
  <c r="BA49" i="11"/>
  <c r="BA51" i="11"/>
  <c r="BA53" i="11"/>
  <c r="BA54" i="11"/>
  <c r="BA55" i="11"/>
  <c r="BA60" i="11"/>
  <c r="BA62" i="11"/>
  <c r="BA63" i="11"/>
  <c r="BA64" i="11"/>
  <c r="BA65" i="11"/>
  <c r="BA66" i="11"/>
  <c r="BA68" i="11"/>
  <c r="BA70" i="11"/>
  <c r="BA72" i="11"/>
  <c r="BA73" i="11"/>
  <c r="BA74" i="11"/>
  <c r="BA75" i="11"/>
  <c r="BA76" i="11"/>
  <c r="BA77" i="11"/>
  <c r="BA78" i="11"/>
  <c r="BA80" i="11"/>
  <c r="BA81" i="11"/>
  <c r="BA82" i="11"/>
  <c r="BA83" i="11"/>
  <c r="BA85" i="11"/>
  <c r="BA86" i="11"/>
  <c r="BA87" i="11"/>
  <c r="BA88" i="11"/>
  <c r="BA89" i="11"/>
  <c r="BA90" i="11"/>
  <c r="BA92" i="11"/>
  <c r="BA93" i="11"/>
  <c r="BA94" i="11"/>
  <c r="BA95" i="11"/>
  <c r="BA96" i="11"/>
  <c r="BA97" i="11"/>
  <c r="BA98" i="11"/>
  <c r="BA99" i="11"/>
  <c r="BA100" i="11"/>
  <c r="BA101" i="11"/>
  <c r="BA102" i="11"/>
  <c r="BA103" i="11"/>
  <c r="BA104" i="11"/>
  <c r="BA105" i="11"/>
  <c r="BA106" i="11"/>
  <c r="BA108" i="11"/>
  <c r="BA109" i="11"/>
  <c r="BA110" i="11"/>
  <c r="BA111" i="11"/>
  <c r="BA112" i="11"/>
  <c r="BA113" i="11"/>
  <c r="BA114" i="11"/>
  <c r="BA115" i="11"/>
  <c r="BA116" i="11"/>
  <c r="BA117" i="11"/>
  <c r="BA118" i="11"/>
  <c r="BA119" i="11"/>
  <c r="BA120" i="11"/>
  <c r="BA121" i="11"/>
  <c r="BA122" i="11"/>
  <c r="BA123" i="11"/>
  <c r="BA124" i="11"/>
  <c r="BA125" i="11"/>
  <c r="BA126" i="11"/>
  <c r="BA128" i="11"/>
  <c r="BA129" i="11"/>
  <c r="BA133" i="11"/>
  <c r="BA134" i="11"/>
  <c r="BA135" i="11"/>
  <c r="BA136" i="11"/>
  <c r="BA137" i="11"/>
  <c r="BA138" i="11"/>
  <c r="BA139" i="11"/>
  <c r="BA140" i="11"/>
  <c r="BA141" i="11"/>
  <c r="BA142" i="11"/>
  <c r="BA143" i="11"/>
  <c r="BA144" i="11"/>
  <c r="BA145" i="11"/>
  <c r="BA146" i="11"/>
  <c r="BA147" i="11"/>
  <c r="BA148" i="11"/>
  <c r="BA149" i="11"/>
  <c r="BA150" i="11"/>
  <c r="BA151" i="11"/>
  <c r="BA152" i="11"/>
  <c r="BA153" i="11"/>
  <c r="BA154" i="11"/>
  <c r="BA155" i="11"/>
  <c r="BA156" i="11"/>
  <c r="BA157" i="11"/>
  <c r="BA158" i="11"/>
  <c r="BA159" i="11"/>
  <c r="BA160" i="11"/>
  <c r="BA161" i="11"/>
  <c r="BA162" i="11"/>
  <c r="BA163" i="11"/>
  <c r="BA164" i="11"/>
  <c r="BA165" i="11"/>
  <c r="BA166" i="11"/>
  <c r="BA167" i="11"/>
  <c r="BA168" i="11"/>
  <c r="BA169" i="11"/>
  <c r="BA170" i="11"/>
  <c r="BA171" i="11"/>
  <c r="BA172" i="11"/>
  <c r="BA173" i="11"/>
  <c r="BA174" i="11"/>
  <c r="BA175" i="11"/>
  <c r="BA176" i="11"/>
  <c r="BA177" i="11"/>
  <c r="BA178" i="11"/>
  <c r="BA179" i="11"/>
  <c r="BA182" i="11"/>
  <c r="BA183" i="11"/>
  <c r="BA185" i="11"/>
  <c r="BA186" i="11"/>
  <c r="BA187" i="11"/>
  <c r="BA188" i="11"/>
  <c r="BA189" i="11"/>
  <c r="BA190" i="11"/>
  <c r="BA191" i="11"/>
  <c r="BA192" i="11"/>
  <c r="BA193" i="11"/>
  <c r="BA194" i="11"/>
  <c r="BA195" i="11"/>
  <c r="BA196" i="11"/>
  <c r="BA197" i="11"/>
  <c r="BA198" i="11"/>
  <c r="BA199" i="11"/>
  <c r="BA200" i="11"/>
  <c r="BA201" i="11"/>
  <c r="BA202" i="11"/>
  <c r="BA203" i="11"/>
  <c r="BA204" i="11"/>
  <c r="BA205" i="11"/>
  <c r="BA207" i="11"/>
  <c r="BA208" i="11"/>
  <c r="BA209" i="11"/>
  <c r="BA210" i="11"/>
  <c r="BA212" i="11"/>
  <c r="BA213" i="11"/>
  <c r="BA214" i="11"/>
  <c r="BA215" i="11"/>
  <c r="BA216" i="11"/>
  <c r="BA217" i="11"/>
  <c r="BA218" i="11"/>
  <c r="BA219" i="11"/>
  <c r="BA220" i="11"/>
  <c r="BA221" i="11"/>
  <c r="BA222" i="11"/>
  <c r="BA223" i="11"/>
  <c r="BA224" i="11"/>
  <c r="BA225" i="11"/>
  <c r="BA226" i="11"/>
  <c r="BA227" i="11"/>
  <c r="BA228" i="11"/>
  <c r="BA229" i="11"/>
  <c r="BA230" i="11"/>
  <c r="BA231" i="11"/>
  <c r="BA232" i="11"/>
  <c r="BA233" i="11"/>
  <c r="BA234" i="11"/>
  <c r="BA235" i="11"/>
  <c r="BA236" i="11"/>
  <c r="BA237" i="11"/>
  <c r="BA238" i="11"/>
  <c r="BA239" i="11"/>
  <c r="BA240" i="11"/>
  <c r="BA241" i="11"/>
  <c r="BA242" i="11"/>
  <c r="BA243" i="11"/>
  <c r="BA244" i="11"/>
  <c r="BA246" i="11"/>
  <c r="BA247" i="11"/>
  <c r="BA248" i="11"/>
  <c r="BA249" i="11"/>
  <c r="BA250" i="11"/>
  <c r="BA251" i="11"/>
  <c r="BA252" i="11"/>
  <c r="BA253" i="11"/>
  <c r="BA255" i="11"/>
  <c r="BA256" i="11"/>
  <c r="BA257" i="11"/>
  <c r="BA258" i="11"/>
  <c r="BA259" i="11"/>
  <c r="BA260" i="11"/>
  <c r="BA263" i="11"/>
  <c r="BA264" i="11"/>
  <c r="BA265" i="11"/>
  <c r="BA266" i="11"/>
  <c r="BA268" i="11"/>
  <c r="BA270" i="11"/>
  <c r="BA271" i="11"/>
  <c r="BA272" i="11"/>
  <c r="BA273" i="11"/>
  <c r="BA274" i="11"/>
  <c r="BA275" i="11"/>
  <c r="BA276" i="11"/>
  <c r="BA277" i="11"/>
  <c r="BA278" i="11"/>
  <c r="BA279" i="11"/>
  <c r="BA280" i="11"/>
  <c r="BA282" i="11"/>
  <c r="BA283" i="11"/>
  <c r="BA284" i="11"/>
  <c r="BA285" i="11"/>
  <c r="BA286" i="11"/>
  <c r="BA287" i="11"/>
  <c r="BA288" i="11"/>
  <c r="BA289" i="11"/>
  <c r="BA290" i="11"/>
  <c r="BA291" i="11"/>
  <c r="BA292" i="11"/>
  <c r="BA293" i="11"/>
  <c r="BA294" i="11"/>
  <c r="BA295" i="11"/>
  <c r="BA296" i="11"/>
  <c r="BA297" i="11"/>
  <c r="BA298" i="11"/>
  <c r="BA299" i="11"/>
  <c r="BA300" i="11"/>
  <c r="BA301" i="11"/>
  <c r="BA302" i="11"/>
  <c r="BA303" i="11"/>
  <c r="BA304" i="11"/>
  <c r="BA305" i="11"/>
  <c r="BA306" i="11"/>
  <c r="BA307" i="11"/>
  <c r="BA308" i="11"/>
  <c r="BA309" i="11"/>
  <c r="BA310" i="11"/>
  <c r="BA312" i="11"/>
  <c r="BA313" i="11"/>
  <c r="BA314" i="11"/>
  <c r="BA315" i="11"/>
  <c r="BA316" i="11"/>
  <c r="BA317" i="11"/>
  <c r="BA318" i="11"/>
  <c r="BA319" i="11"/>
  <c r="BA320" i="11"/>
  <c r="BA321" i="11"/>
  <c r="BA322" i="11"/>
  <c r="BA323" i="11"/>
  <c r="BA324" i="11"/>
  <c r="BA325" i="11"/>
  <c r="BA326" i="11"/>
  <c r="BA327" i="11"/>
  <c r="BA328" i="11"/>
  <c r="BA329" i="11"/>
  <c r="BA330" i="11"/>
  <c r="BA331" i="11"/>
  <c r="BA332" i="11"/>
  <c r="BA333" i="11"/>
  <c r="BA334" i="11"/>
  <c r="BA335" i="11"/>
  <c r="BA336" i="11"/>
  <c r="BA337" i="11"/>
  <c r="BA338" i="11"/>
  <c r="BA339" i="11"/>
  <c r="BA340" i="11"/>
  <c r="BA341" i="11"/>
  <c r="BA342" i="11"/>
  <c r="BA343" i="11"/>
  <c r="BA344" i="11"/>
  <c r="BA345" i="11"/>
  <c r="BA346" i="11"/>
  <c r="BA347" i="11"/>
  <c r="BA348" i="11"/>
  <c r="BA349" i="11"/>
  <c r="BA350" i="11"/>
  <c r="BA351" i="11"/>
  <c r="BA352" i="11"/>
  <c r="BA353" i="11"/>
  <c r="BA354" i="11"/>
  <c r="BA355" i="11"/>
  <c r="BA356" i="11"/>
  <c r="BA359" i="11"/>
  <c r="BA360" i="11"/>
  <c r="BA361" i="11"/>
  <c r="BA363" i="11"/>
  <c r="BA364" i="11"/>
  <c r="BA366" i="11"/>
  <c r="BA369" i="11"/>
  <c r="BA370" i="11"/>
  <c r="BA371" i="11"/>
  <c r="BA372" i="11"/>
  <c r="BA373" i="11"/>
  <c r="BA374" i="11"/>
  <c r="BA375" i="11"/>
  <c r="BA376" i="11"/>
  <c r="BA377" i="11"/>
  <c r="BA378" i="11"/>
  <c r="BA380" i="11"/>
  <c r="BA381" i="11"/>
  <c r="BA382" i="11"/>
  <c r="BA383" i="11"/>
  <c r="BA384" i="11"/>
  <c r="BA385" i="11"/>
  <c r="BA386" i="11"/>
  <c r="BA387" i="11"/>
  <c r="BA388" i="11"/>
  <c r="BA389" i="11"/>
  <c r="BA390" i="11"/>
  <c r="BA391" i="11"/>
  <c r="BA392" i="11"/>
  <c r="BA393" i="11"/>
  <c r="BA394" i="11"/>
  <c r="BA395" i="11"/>
  <c r="BA397" i="11"/>
  <c r="BA398" i="11"/>
  <c r="BA399" i="11"/>
  <c r="BA400" i="11"/>
  <c r="BA401" i="11"/>
  <c r="BA402" i="11"/>
  <c r="BA403" i="11"/>
  <c r="BA404" i="11"/>
  <c r="BA405" i="11"/>
  <c r="BA406" i="11"/>
  <c r="BA407" i="11"/>
  <c r="BA408" i="11"/>
  <c r="BA409" i="11"/>
  <c r="BA410" i="11"/>
  <c r="BA411" i="11"/>
  <c r="BA412" i="11"/>
  <c r="BA413" i="11"/>
  <c r="BA414" i="11"/>
  <c r="BA415" i="11"/>
  <c r="BA416" i="11"/>
  <c r="BA417" i="11"/>
  <c r="BA418" i="11"/>
  <c r="BA419" i="11"/>
  <c r="BA420" i="11"/>
  <c r="BA421" i="11"/>
  <c r="BA422" i="11"/>
  <c r="BA423" i="11"/>
  <c r="BA425" i="11"/>
  <c r="BA426" i="11"/>
  <c r="BA427" i="11"/>
  <c r="BA428" i="11"/>
  <c r="BA429" i="11"/>
  <c r="BA430" i="11"/>
  <c r="BA431" i="11"/>
  <c r="BA432" i="11"/>
  <c r="BA433" i="11"/>
  <c r="BA434" i="11"/>
  <c r="BA435" i="11"/>
  <c r="BA436" i="11"/>
  <c r="BA437" i="11"/>
  <c r="BA438" i="11"/>
  <c r="BA439" i="11"/>
  <c r="BA440" i="11"/>
  <c r="BA442" i="11"/>
  <c r="BA443" i="11"/>
  <c r="BA444" i="11"/>
  <c r="BA445" i="11"/>
  <c r="BA446" i="11"/>
  <c r="BA447" i="11"/>
  <c r="BA448" i="11"/>
  <c r="BA449" i="11"/>
  <c r="BA450" i="11"/>
  <c r="BA451" i="11"/>
  <c r="BA452" i="11"/>
  <c r="BA453" i="11"/>
  <c r="BA454" i="11"/>
  <c r="BA455" i="11"/>
  <c r="BA456" i="11"/>
  <c r="BA457" i="11"/>
  <c r="BA458" i="11"/>
  <c r="BA459" i="11"/>
  <c r="BA460" i="11"/>
  <c r="BA461" i="11"/>
  <c r="BA462" i="11"/>
  <c r="BA463" i="11"/>
  <c r="BA464" i="11"/>
  <c r="BA465" i="11"/>
  <c r="BA466" i="11"/>
  <c r="BA467" i="11"/>
  <c r="BA468" i="11"/>
  <c r="BA469" i="11"/>
  <c r="BA470" i="11"/>
  <c r="BA471" i="11"/>
  <c r="BA472" i="11"/>
  <c r="BA473" i="11"/>
  <c r="BA474" i="11"/>
  <c r="BA475" i="11"/>
  <c r="BA476" i="11"/>
  <c r="BA477" i="11"/>
  <c r="BA478" i="11"/>
  <c r="BA479" i="11"/>
  <c r="BA480" i="11"/>
  <c r="BA481" i="11"/>
  <c r="BA482" i="11"/>
  <c r="BA483" i="11"/>
  <c r="BA484" i="11"/>
  <c r="BA485" i="11"/>
  <c r="BA486" i="11"/>
  <c r="BA487" i="11"/>
  <c r="BA488" i="11"/>
  <c r="BA489" i="11"/>
  <c r="BA490" i="11"/>
  <c r="BA491" i="11"/>
  <c r="BA492" i="11"/>
  <c r="BA493" i="11"/>
  <c r="BA494" i="11"/>
  <c r="BA495" i="11"/>
  <c r="BA496" i="11"/>
  <c r="BA497" i="11"/>
  <c r="BA498" i="11"/>
  <c r="BA499" i="11"/>
  <c r="BA500" i="11"/>
  <c r="BA501" i="11"/>
  <c r="BA502" i="11"/>
  <c r="BA503" i="11"/>
  <c r="BA504" i="11"/>
  <c r="BA505" i="11"/>
  <c r="BA506" i="11"/>
  <c r="BA507" i="11"/>
  <c r="BA508" i="11"/>
  <c r="BA510" i="11"/>
  <c r="BA511" i="11"/>
  <c r="BA512" i="11"/>
  <c r="BA513" i="11"/>
  <c r="BA514" i="11"/>
  <c r="BA515" i="11"/>
  <c r="BA516" i="11"/>
  <c r="BA517" i="11"/>
  <c r="BA518" i="11"/>
  <c r="BA519" i="11"/>
  <c r="BA520" i="11"/>
  <c r="BA521" i="11"/>
  <c r="BA522" i="11"/>
  <c r="BA523" i="11"/>
  <c r="BA524" i="11"/>
  <c r="BA525" i="11"/>
  <c r="BA526" i="11"/>
  <c r="BA527" i="11"/>
  <c r="BA528" i="11"/>
  <c r="BA529" i="11"/>
  <c r="BA530" i="11"/>
  <c r="BA531" i="11"/>
  <c r="BA532" i="11"/>
  <c r="BA533" i="11"/>
  <c r="BA534" i="11"/>
  <c r="BA535" i="11"/>
  <c r="BA536" i="11"/>
  <c r="AH45" i="11"/>
  <c r="AG45" i="11"/>
  <c r="AH4" i="11"/>
  <c r="BA4" i="11" s="1"/>
  <c r="AG131" i="11"/>
  <c r="BA131" i="11" s="1"/>
  <c r="AG127" i="11"/>
  <c r="BA127" i="11" s="1"/>
  <c r="AG107" i="11"/>
  <c r="BA107" i="11" s="1"/>
  <c r="AG42" i="11"/>
  <c r="BA42" i="11" s="1"/>
  <c r="AG33" i="11"/>
  <c r="BA33" i="11" s="1"/>
  <c r="AG32" i="11"/>
  <c r="BA32" i="11" s="1"/>
  <c r="AG11" i="11"/>
  <c r="BA11" i="11" s="1"/>
  <c r="AE519" i="11"/>
  <c r="AE518" i="11"/>
  <c r="AE507" i="11"/>
  <c r="AE498" i="11"/>
  <c r="AE460" i="11"/>
  <c r="AE435" i="11"/>
  <c r="AE416" i="11"/>
  <c r="AE388" i="11"/>
  <c r="AE300" i="11"/>
  <c r="AE239" i="11"/>
  <c r="AE238" i="11"/>
  <c r="AE169" i="11"/>
  <c r="AE110" i="11"/>
  <c r="AE106" i="11"/>
  <c r="AE97" i="11"/>
  <c r="AE93" i="11"/>
  <c r="AE81" i="11"/>
  <c r="AE68" i="11"/>
  <c r="AE64" i="11"/>
  <c r="AE63" i="11"/>
  <c r="AE41" i="11"/>
  <c r="AE34" i="11"/>
  <c r="AE30" i="11"/>
  <c r="AE28" i="11"/>
  <c r="AE7" i="11"/>
  <c r="AE6" i="11"/>
  <c r="AE5" i="11"/>
  <c r="AE3" i="11"/>
  <c r="AE2" i="11"/>
  <c r="AH509" i="11"/>
  <c r="BA509" i="11" s="1"/>
  <c r="AH441" i="11"/>
  <c r="BA441" i="11" s="1"/>
  <c r="AH424" i="11"/>
  <c r="BA424" i="11" s="1"/>
  <c r="AE408" i="11"/>
  <c r="AH396" i="11"/>
  <c r="BA396" i="11" s="1"/>
  <c r="AF386" i="11"/>
  <c r="AE386" i="11" s="1"/>
  <c r="AH379" i="11"/>
  <c r="BA379" i="11" s="1"/>
  <c r="AH368" i="11"/>
  <c r="BA368" i="11" s="1"/>
  <c r="AH367" i="11"/>
  <c r="BA367" i="11" s="1"/>
  <c r="AH365" i="11"/>
  <c r="BA365" i="11" s="1"/>
  <c r="AH362" i="11"/>
  <c r="BA362" i="11" s="1"/>
  <c r="AH358" i="11"/>
  <c r="BA358" i="11" s="1"/>
  <c r="AH357" i="11"/>
  <c r="BA357" i="11" s="1"/>
  <c r="AD357" i="11"/>
  <c r="AH79" i="11"/>
  <c r="BA79" i="11" s="1"/>
  <c r="AE323" i="11"/>
  <c r="AH311" i="11"/>
  <c r="BA311" i="11" s="1"/>
  <c r="AF311" i="11"/>
  <c r="AH281" i="11"/>
  <c r="BA281" i="11" s="1"/>
  <c r="AH269" i="11"/>
  <c r="BA269" i="11" s="1"/>
  <c r="AF269" i="11"/>
  <c r="AE269" i="11" s="1"/>
  <c r="AF267" i="11"/>
  <c r="AH267" i="11"/>
  <c r="BA267" i="11" s="1"/>
  <c r="AH262" i="11"/>
  <c r="BA262" i="11" s="1"/>
  <c r="AH261" i="11"/>
  <c r="BA261" i="11" s="1"/>
  <c r="AF245" i="11"/>
  <c r="AH245" i="11"/>
  <c r="BA245" i="11" s="1"/>
  <c r="AH206" i="11"/>
  <c r="BA206" i="11" s="1"/>
  <c r="AH211" i="11"/>
  <c r="BA211" i="11" s="1"/>
  <c r="AG254" i="11"/>
  <c r="BA254" i="11" s="1"/>
  <c r="AE198" i="11"/>
  <c r="AG184" i="11"/>
  <c r="BA184" i="11" s="1"/>
  <c r="AG181" i="11"/>
  <c r="BA181" i="11" s="1"/>
  <c r="AG180" i="11"/>
  <c r="BA180" i="11" s="1"/>
  <c r="AG132" i="11"/>
  <c r="AG130" i="11"/>
  <c r="BA130" i="11" s="1"/>
  <c r="AE95" i="11"/>
  <c r="AG91" i="11"/>
  <c r="BA91" i="11" s="1"/>
  <c r="AE536" i="11"/>
  <c r="AE535" i="11"/>
  <c r="AE534" i="11"/>
  <c r="AE531" i="11"/>
  <c r="AE530" i="11"/>
  <c r="AE529" i="11"/>
  <c r="AE528" i="11"/>
  <c r="AE527" i="11"/>
  <c r="AE526" i="11"/>
  <c r="AE525" i="11"/>
  <c r="AE524" i="11"/>
  <c r="AE523" i="11"/>
  <c r="AE522" i="11"/>
  <c r="AE521" i="11"/>
  <c r="AE520" i="11"/>
  <c r="AE517" i="11"/>
  <c r="AE516" i="11"/>
  <c r="AE515" i="11"/>
  <c r="AE513" i="11"/>
  <c r="AE512" i="11"/>
  <c r="AE511" i="11"/>
  <c r="AE510" i="11"/>
  <c r="AE506" i="11"/>
  <c r="AE505" i="11"/>
  <c r="AE504" i="11"/>
  <c r="AE503" i="11"/>
  <c r="AE502" i="11"/>
  <c r="AE501" i="11"/>
  <c r="AE500" i="11"/>
  <c r="AE496" i="11"/>
  <c r="AE495" i="11"/>
  <c r="AE494" i="11"/>
  <c r="AE493" i="11"/>
  <c r="AE492" i="11"/>
  <c r="AE491" i="11"/>
  <c r="AE490" i="11"/>
  <c r="AE489" i="11"/>
  <c r="AE488" i="11"/>
  <c r="AE487" i="11"/>
  <c r="AE486" i="11"/>
  <c r="AE485" i="11"/>
  <c r="AE484" i="11"/>
  <c r="AE483" i="11"/>
  <c r="AE482" i="11"/>
  <c r="AE481" i="11"/>
  <c r="AE480" i="11"/>
  <c r="AE479" i="11"/>
  <c r="AE478" i="11"/>
  <c r="AE477" i="11"/>
  <c r="AE476" i="11"/>
  <c r="AE475" i="11"/>
  <c r="AE474" i="11"/>
  <c r="AE473" i="11"/>
  <c r="AE472" i="11"/>
  <c r="AE471" i="11"/>
  <c r="AE470" i="11"/>
  <c r="AE469" i="11"/>
  <c r="AE468" i="11"/>
  <c r="AE467" i="11"/>
  <c r="AE466" i="11"/>
  <c r="AE465" i="11"/>
  <c r="AE463" i="11"/>
  <c r="AE462" i="11"/>
  <c r="AE461" i="11"/>
  <c r="AE459" i="11"/>
  <c r="AE458" i="11"/>
  <c r="AE457" i="11"/>
  <c r="AE456" i="11"/>
  <c r="AE455" i="11"/>
  <c r="AE454" i="11"/>
  <c r="AE453" i="11"/>
  <c r="AE452" i="11"/>
  <c r="AE451" i="11"/>
  <c r="AE450" i="11"/>
  <c r="AE449" i="11"/>
  <c r="AE448" i="11"/>
  <c r="AE447" i="11"/>
  <c r="AE446" i="11"/>
  <c r="AE445" i="11"/>
  <c r="AE444" i="11"/>
  <c r="AE443" i="11"/>
  <c r="AE440" i="11"/>
  <c r="AE439" i="11"/>
  <c r="AE438" i="11"/>
  <c r="AE436" i="11"/>
  <c r="AE434" i="11"/>
  <c r="AE433" i="11"/>
  <c r="AE432" i="11"/>
  <c r="AE431" i="11"/>
  <c r="AE430" i="11"/>
  <c r="AE429" i="11"/>
  <c r="AE428" i="11"/>
  <c r="AE427" i="11"/>
  <c r="AE426" i="11"/>
  <c r="AE425" i="11"/>
  <c r="AE423" i="11"/>
  <c r="AE422" i="11"/>
  <c r="AE421" i="11"/>
  <c r="AE420" i="11"/>
  <c r="AE419" i="11"/>
  <c r="AE418" i="11"/>
  <c r="AE417" i="11"/>
  <c r="AE415" i="11"/>
  <c r="AE414" i="11"/>
  <c r="AE413" i="11"/>
  <c r="AE412" i="11"/>
  <c r="AE411" i="11"/>
  <c r="AE410" i="11"/>
  <c r="AE409" i="11"/>
  <c r="AE407" i="11"/>
  <c r="AE406" i="11"/>
  <c r="AE405" i="11"/>
  <c r="AE404" i="11"/>
  <c r="AE403" i="11"/>
  <c r="AE402" i="11"/>
  <c r="AE401" i="11"/>
  <c r="AE400" i="11"/>
  <c r="AE399" i="11"/>
  <c r="AE398" i="11"/>
  <c r="AE397" i="11"/>
  <c r="AE395" i="11"/>
  <c r="AE394" i="11"/>
  <c r="AE392" i="11"/>
  <c r="AE391" i="11"/>
  <c r="AE390" i="11"/>
  <c r="AE389" i="11"/>
  <c r="AE385" i="11"/>
  <c r="AE384" i="11"/>
  <c r="AE383" i="11"/>
  <c r="AE382" i="11"/>
  <c r="AE381" i="11"/>
  <c r="AE380" i="11"/>
  <c r="AE379" i="11"/>
  <c r="AE378" i="11"/>
  <c r="AE377" i="11"/>
  <c r="AE376" i="11"/>
  <c r="AE375" i="11"/>
  <c r="AE374" i="11"/>
  <c r="AE373" i="11"/>
  <c r="AE372" i="11"/>
  <c r="AE371" i="11"/>
  <c r="AE370" i="11"/>
  <c r="AE369" i="11"/>
  <c r="AE366" i="11"/>
  <c r="AE364" i="11"/>
  <c r="AE363" i="11"/>
  <c r="AE361" i="11"/>
  <c r="AE360" i="11"/>
  <c r="AE359" i="11"/>
  <c r="AE355" i="11"/>
  <c r="AE354" i="11"/>
  <c r="AE353" i="11"/>
  <c r="AE352" i="11"/>
  <c r="AE351" i="11"/>
  <c r="AE350" i="11"/>
  <c r="AE349" i="11"/>
  <c r="AE348" i="11"/>
  <c r="AE347" i="11"/>
  <c r="AE346" i="11"/>
  <c r="AE345" i="11"/>
  <c r="AE344" i="11"/>
  <c r="AE343" i="11"/>
  <c r="AE342" i="11"/>
  <c r="AE341" i="11"/>
  <c r="AE340" i="11"/>
  <c r="AE339" i="11"/>
  <c r="AE338" i="11"/>
  <c r="AE337" i="11"/>
  <c r="AE336" i="11"/>
  <c r="AE334" i="11"/>
  <c r="AE333" i="11"/>
  <c r="AE332" i="11"/>
  <c r="AE331" i="11"/>
  <c r="AE330" i="11"/>
  <c r="AE329" i="11"/>
  <c r="AE328" i="11"/>
  <c r="AE327" i="11"/>
  <c r="AE324" i="11"/>
  <c r="AE322" i="11"/>
  <c r="AE321" i="11"/>
  <c r="AE320" i="11"/>
  <c r="AE319" i="11"/>
  <c r="AE318" i="11"/>
  <c r="AE317" i="11"/>
  <c r="AE316" i="11"/>
  <c r="AE315" i="11"/>
  <c r="AE314" i="11"/>
  <c r="AE313" i="11"/>
  <c r="AE310" i="11"/>
  <c r="AE309" i="11"/>
  <c r="AE308" i="11"/>
  <c r="AE307" i="11"/>
  <c r="AE306" i="11"/>
  <c r="AE305" i="11"/>
  <c r="AE304" i="11"/>
  <c r="AE302" i="11"/>
  <c r="AE301" i="11"/>
  <c r="AE299" i="11"/>
  <c r="AE298" i="11"/>
  <c r="AE297" i="11"/>
  <c r="AE296" i="11"/>
  <c r="AE295" i="11"/>
  <c r="AE294" i="11"/>
  <c r="AE293" i="11"/>
  <c r="AE292" i="11"/>
  <c r="AE291" i="11"/>
  <c r="AE290" i="11"/>
  <c r="AE289" i="11"/>
  <c r="AE288" i="11"/>
  <c r="AE287" i="11"/>
  <c r="AE286" i="11"/>
  <c r="AE285" i="11"/>
  <c r="AE283" i="11"/>
  <c r="AE282" i="11"/>
  <c r="AE280" i="11"/>
  <c r="AE279" i="11"/>
  <c r="AE278" i="11"/>
  <c r="AE277" i="11"/>
  <c r="AE276" i="11"/>
  <c r="AE275" i="11"/>
  <c r="AE274" i="11"/>
  <c r="AE273" i="11"/>
  <c r="AE272" i="11"/>
  <c r="AE271" i="11"/>
  <c r="AE270" i="11"/>
  <c r="AE268" i="11"/>
  <c r="AE266" i="11"/>
  <c r="AE265" i="11"/>
  <c r="AE264" i="11"/>
  <c r="AE263" i="11"/>
  <c r="AE260" i="11"/>
  <c r="AE259" i="11"/>
  <c r="AE257" i="11"/>
  <c r="AE256" i="11"/>
  <c r="AE253" i="11"/>
  <c r="AE250" i="11"/>
  <c r="AE243" i="11"/>
  <c r="AE242" i="11"/>
  <c r="AE241" i="11"/>
  <c r="AE240" i="11"/>
  <c r="AE237" i="11"/>
  <c r="AE236" i="11"/>
  <c r="AE235" i="11"/>
  <c r="AE234" i="11"/>
  <c r="AE233" i="11"/>
  <c r="AE232" i="11"/>
  <c r="AE231" i="11"/>
  <c r="AE230" i="11"/>
  <c r="AE229" i="11"/>
  <c r="AE228" i="11"/>
  <c r="AE227" i="11"/>
  <c r="AE226" i="11"/>
  <c r="AE225" i="11"/>
  <c r="AE224" i="11"/>
  <c r="AE223" i="11"/>
  <c r="AE222" i="11"/>
  <c r="AE221" i="11"/>
  <c r="AE220" i="11"/>
  <c r="AE219" i="11"/>
  <c r="AE218" i="11"/>
  <c r="AE217" i="11"/>
  <c r="AE51" i="11"/>
  <c r="AE215" i="11"/>
  <c r="AE214" i="11"/>
  <c r="AE213" i="11"/>
  <c r="AE212" i="11"/>
  <c r="AE210" i="11"/>
  <c r="AE209" i="11"/>
  <c r="AE208" i="11"/>
  <c r="AE207" i="11"/>
  <c r="AE205" i="11"/>
  <c r="AE204" i="11"/>
  <c r="AE203" i="11"/>
  <c r="AE202" i="11"/>
  <c r="AE201" i="11"/>
  <c r="AE200" i="11"/>
  <c r="AE199" i="11"/>
  <c r="AE197" i="11"/>
  <c r="AE196" i="11"/>
  <c r="AE195" i="11"/>
  <c r="AE194" i="11"/>
  <c r="AE192" i="11"/>
  <c r="AE191" i="11"/>
  <c r="AE190" i="11"/>
  <c r="AE189" i="11"/>
  <c r="AE188" i="11"/>
  <c r="AE187" i="11"/>
  <c r="AE186" i="11"/>
  <c r="AE185" i="11"/>
  <c r="AE184" i="11"/>
  <c r="AE183" i="11"/>
  <c r="AE182" i="11"/>
  <c r="AE179" i="11"/>
  <c r="AE178" i="11"/>
  <c r="AE177" i="11"/>
  <c r="AE176" i="11"/>
  <c r="AE175" i="11"/>
  <c r="AE174" i="11"/>
  <c r="AE173" i="11"/>
  <c r="AE172" i="11"/>
  <c r="AE167" i="11"/>
  <c r="AE166" i="11"/>
  <c r="AE165" i="11"/>
  <c r="AE164" i="11"/>
  <c r="AE163" i="11"/>
  <c r="AE162" i="11"/>
  <c r="AE161" i="11"/>
  <c r="AE160" i="11"/>
  <c r="AE159" i="11"/>
  <c r="AE158" i="11"/>
  <c r="AE157" i="11"/>
  <c r="AE156" i="11"/>
  <c r="AE155" i="11"/>
  <c r="AE154" i="11"/>
  <c r="AE153" i="11"/>
  <c r="AE152" i="11"/>
  <c r="AE151" i="11"/>
  <c r="AE150" i="11"/>
  <c r="AE149" i="11"/>
  <c r="AE148" i="11"/>
  <c r="AE146" i="11"/>
  <c r="AE144" i="11"/>
  <c r="AE143" i="11"/>
  <c r="AE142" i="11"/>
  <c r="AE140" i="11"/>
  <c r="AE133" i="11"/>
  <c r="AE130" i="11"/>
  <c r="AE120" i="11"/>
  <c r="AE109" i="11"/>
  <c r="AE108" i="11"/>
  <c r="AE104" i="11"/>
  <c r="AE103" i="11"/>
  <c r="AE102" i="11"/>
  <c r="AE101" i="11"/>
  <c r="AE100" i="11"/>
  <c r="AE99" i="11"/>
  <c r="AE98" i="11"/>
  <c r="AE96" i="11"/>
  <c r="AE92" i="11"/>
  <c r="AE90" i="11"/>
  <c r="AE89" i="11"/>
  <c r="AG84" i="11"/>
  <c r="AH71" i="11"/>
  <c r="AG69" i="11"/>
  <c r="BA69" i="11" s="1"/>
  <c r="AG67" i="11"/>
  <c r="AH67" i="11"/>
  <c r="AG56" i="11"/>
  <c r="BA56" i="11" s="1"/>
  <c r="AG52" i="11"/>
  <c r="AG36" i="11"/>
  <c r="AG29" i="11"/>
  <c r="BA29" i="11" s="1"/>
  <c r="AG57" i="11"/>
  <c r="BA57" i="11" s="1"/>
  <c r="AG58" i="11"/>
  <c r="BA58" i="11" s="1"/>
  <c r="AG61" i="11"/>
  <c r="AG59" i="11"/>
  <c r="BA59" i="11" s="1"/>
  <c r="AG21" i="11"/>
  <c r="BA21" i="11" s="1"/>
  <c r="AG50" i="11"/>
  <c r="AE86" i="11"/>
  <c r="AE85" i="11"/>
  <c r="AE83" i="11"/>
  <c r="AE82" i="11"/>
  <c r="AE80" i="11"/>
  <c r="AE78" i="11"/>
  <c r="AE77" i="11"/>
  <c r="AE76" i="11"/>
  <c r="AE75" i="11"/>
  <c r="AE74" i="11"/>
  <c r="AE73" i="11"/>
  <c r="AE72" i="11"/>
  <c r="AE70" i="11"/>
  <c r="AE66" i="11"/>
  <c r="AE65" i="11"/>
  <c r="AE62" i="11"/>
  <c r="AE53" i="11"/>
  <c r="AE514" i="11"/>
  <c r="AE55" i="11"/>
  <c r="AE60" i="11"/>
  <c r="AE49" i="11"/>
  <c r="AE46" i="11"/>
  <c r="AE39" i="11"/>
  <c r="AE38" i="11"/>
  <c r="AG37" i="11"/>
  <c r="AG35" i="11"/>
  <c r="AE54" i="11"/>
  <c r="AG20" i="11"/>
  <c r="AE19" i="11"/>
  <c r="AG17" i="11"/>
  <c r="AG16" i="11"/>
  <c r="AG15" i="11"/>
  <c r="AG14" i="11"/>
  <c r="AG13" i="11"/>
  <c r="AE12" i="11"/>
  <c r="AE10" i="11"/>
  <c r="AE9" i="11"/>
  <c r="AY379" i="11"/>
  <c r="AY380" i="11"/>
  <c r="AY381" i="11"/>
  <c r="AY524" i="11"/>
  <c r="AY525" i="11"/>
  <c r="AY526" i="11"/>
  <c r="AY527" i="11"/>
  <c r="Z147" i="11"/>
  <c r="AD436" i="11"/>
  <c r="AD86" i="11"/>
  <c r="AD84" i="11"/>
  <c r="AA50" i="11"/>
  <c r="AA38" i="11"/>
  <c r="AA37" i="11"/>
  <c r="AA216" i="11"/>
  <c r="AA35" i="11"/>
  <c r="AA20" i="11"/>
  <c r="AD18" i="11"/>
  <c r="X535" i="11"/>
  <c r="X536" i="11"/>
  <c r="I536" i="11"/>
  <c r="K536" i="11" s="1"/>
  <c r="G536" i="11"/>
  <c r="I535" i="11"/>
  <c r="K535" i="11" s="1"/>
  <c r="G535" i="11"/>
  <c r="G531" i="11"/>
  <c r="G525" i="11"/>
  <c r="AY500" i="11"/>
  <c r="AY501" i="11"/>
  <c r="X533" i="11"/>
  <c r="X534" i="11"/>
  <c r="AY534" i="11"/>
  <c r="I534" i="11"/>
  <c r="K534" i="11" s="1"/>
  <c r="G534" i="11"/>
  <c r="AY533" i="11"/>
  <c r="I533" i="11"/>
  <c r="K533" i="11" s="1"/>
  <c r="G533" i="11"/>
  <c r="AY516" i="11"/>
  <c r="AY488" i="11"/>
  <c r="AY147" i="11"/>
  <c r="AY281" i="11"/>
  <c r="AY314" i="11"/>
  <c r="AY178" i="11"/>
  <c r="AY215" i="11"/>
  <c r="AY292" i="11"/>
  <c r="AY417" i="11"/>
  <c r="AY262" i="11"/>
  <c r="AY120" i="11"/>
  <c r="AY143" i="11"/>
  <c r="AY325" i="11"/>
  <c r="AY273" i="11"/>
  <c r="AY2" i="11"/>
  <c r="AY66" i="11"/>
  <c r="AY218" i="11"/>
  <c r="AY182" i="11"/>
  <c r="AY423" i="11"/>
  <c r="AY185" i="11"/>
  <c r="AY481" i="11"/>
  <c r="AY201" i="11"/>
  <c r="AY217" i="11"/>
  <c r="AY384" i="11"/>
  <c r="AY249" i="11"/>
  <c r="AY141" i="11"/>
  <c r="AY342" i="11"/>
  <c r="AY400" i="11"/>
  <c r="AY184" i="11"/>
  <c r="AY352" i="11"/>
  <c r="AY361" i="11"/>
  <c r="AY20" i="11"/>
  <c r="AY339" i="11"/>
  <c r="AY175" i="11"/>
  <c r="AY396" i="11"/>
  <c r="AY312" i="11"/>
  <c r="AY228" i="11"/>
  <c r="AY4" i="11"/>
  <c r="AY39" i="11"/>
  <c r="AY410" i="11"/>
  <c r="AY129" i="11"/>
  <c r="AY50" i="11"/>
  <c r="AY375" i="11"/>
  <c r="AY296" i="11"/>
  <c r="AY317" i="11"/>
  <c r="AY225" i="11"/>
  <c r="AY54" i="11"/>
  <c r="AY216" i="11"/>
  <c r="AY21" i="11"/>
  <c r="AY60" i="11"/>
  <c r="AY59" i="11"/>
  <c r="AY61" i="11"/>
  <c r="AY55" i="11"/>
  <c r="AY58" i="11"/>
  <c r="AY57" i="11"/>
  <c r="AY514" i="11"/>
  <c r="AY29" i="11"/>
  <c r="AY36" i="11"/>
  <c r="AY52" i="11"/>
  <c r="AY53" i="11"/>
  <c r="AY56" i="11"/>
  <c r="AY51" i="11"/>
  <c r="AY146" i="11"/>
  <c r="AY30" i="11"/>
  <c r="AY109" i="11"/>
  <c r="AY113" i="11"/>
  <c r="AY196" i="11"/>
  <c r="AY253" i="11"/>
  <c r="AY125" i="11"/>
  <c r="AY321" i="11"/>
  <c r="AY414" i="11"/>
  <c r="AY194" i="11"/>
  <c r="AY299" i="11"/>
  <c r="AY180" i="11"/>
  <c r="AY357" i="11"/>
  <c r="AY315" i="11"/>
  <c r="AY421" i="11"/>
  <c r="AY227" i="11"/>
  <c r="AY3" i="11"/>
  <c r="AY116" i="11"/>
  <c r="AY144" i="11"/>
  <c r="AY269" i="11"/>
  <c r="AY272" i="11"/>
  <c r="AY310" i="11"/>
  <c r="AY402" i="11"/>
  <c r="AY403" i="11"/>
  <c r="AY173" i="11"/>
  <c r="AY366" i="11"/>
  <c r="AY229" i="11"/>
  <c r="AY134" i="11"/>
  <c r="AY280" i="11"/>
  <c r="AY268" i="11"/>
  <c r="AY205" i="11"/>
  <c r="AY213" i="11"/>
  <c r="AY224" i="11"/>
  <c r="AY27" i="11"/>
  <c r="AY115" i="11"/>
  <c r="AY240" i="11"/>
  <c r="AY76" i="11"/>
  <c r="AY163" i="11"/>
  <c r="AY348" i="11"/>
  <c r="AY105" i="11"/>
  <c r="AY393" i="11"/>
  <c r="AY391" i="11"/>
  <c r="AY79" i="11"/>
  <c r="AY336" i="11"/>
  <c r="AY409" i="11"/>
  <c r="AY91" i="11"/>
  <c r="AY89" i="11"/>
  <c r="AY411" i="11"/>
  <c r="AY131" i="11"/>
  <c r="AY507" i="11"/>
  <c r="AY356" i="11"/>
  <c r="AY279" i="11"/>
  <c r="AY251" i="11"/>
  <c r="AY103" i="11"/>
  <c r="AY341" i="11"/>
  <c r="AY157" i="11"/>
  <c r="AY291" i="11"/>
  <c r="AY158" i="11"/>
  <c r="AY383" i="11"/>
  <c r="AY102" i="11"/>
  <c r="AY252" i="11"/>
  <c r="AY207" i="11"/>
  <c r="AY343" i="11"/>
  <c r="AY161" i="11"/>
  <c r="AY364" i="11"/>
  <c r="AY153" i="11"/>
  <c r="AY195" i="11"/>
  <c r="AY258" i="11"/>
  <c r="AY235" i="11"/>
  <c r="AY264" i="11"/>
  <c r="AY304" i="11"/>
  <c r="AY114" i="11"/>
  <c r="AY371" i="11"/>
  <c r="AY170" i="11"/>
  <c r="AY98" i="11"/>
  <c r="AY179" i="11"/>
  <c r="AY351" i="11"/>
  <c r="AY99" i="11"/>
  <c r="AY139" i="11"/>
  <c r="AY244" i="11"/>
  <c r="AY416" i="11"/>
  <c r="AY97" i="11"/>
  <c r="AY398" i="11"/>
  <c r="AY73" i="11"/>
  <c r="AY202" i="11"/>
  <c r="AY319" i="11"/>
  <c r="AY377" i="11"/>
  <c r="AY399" i="11"/>
  <c r="AY232" i="11"/>
  <c r="AY203" i="11"/>
  <c r="AY155" i="11"/>
  <c r="AY289" i="11"/>
  <c r="AY274" i="11"/>
  <c r="AY370" i="11"/>
  <c r="AY199" i="11"/>
  <c r="AY316" i="11"/>
  <c r="AY132" i="11"/>
  <c r="AY45" i="11"/>
  <c r="AY69" i="11"/>
  <c r="AY354" i="11"/>
  <c r="AY275" i="11"/>
  <c r="AY358" i="11"/>
  <c r="AY189" i="11"/>
  <c r="AY323" i="11"/>
  <c r="AY359" i="11"/>
  <c r="AY293" i="11"/>
  <c r="AY420" i="11"/>
  <c r="AY181" i="11"/>
  <c r="AY31" i="11"/>
  <c r="AY329" i="11"/>
  <c r="AY72" i="11"/>
  <c r="AY63" i="11"/>
  <c r="AY388" i="11"/>
  <c r="AY198" i="11"/>
  <c r="AY26" i="11"/>
  <c r="AY168" i="11"/>
  <c r="AY106" i="11"/>
  <c r="AY283" i="11"/>
  <c r="AY286" i="11"/>
  <c r="AY78" i="11"/>
  <c r="AY305" i="11"/>
  <c r="AY87" i="11"/>
  <c r="AY245" i="11"/>
  <c r="AY308" i="11"/>
  <c r="AY297" i="11"/>
  <c r="AY41" i="11"/>
  <c r="AY43" i="11"/>
  <c r="AY9" i="11"/>
  <c r="AY282" i="11"/>
  <c r="AY419" i="11"/>
  <c r="AY183" i="11"/>
  <c r="AY328" i="11"/>
  <c r="AY334" i="11"/>
  <c r="AY360" i="11"/>
  <c r="AY110" i="11"/>
  <c r="AY174" i="11"/>
  <c r="AY10" i="11"/>
  <c r="AY130" i="11"/>
  <c r="AY254" i="11"/>
  <c r="AY171" i="11"/>
  <c r="AY338" i="11"/>
  <c r="AY395" i="11"/>
  <c r="AY241" i="11"/>
  <c r="AY337" i="11"/>
  <c r="AY271" i="11"/>
  <c r="AY405" i="11"/>
  <c r="AY349" i="11"/>
  <c r="AY172" i="11"/>
  <c r="AY287" i="11"/>
  <c r="AY209" i="11"/>
  <c r="AY152" i="11"/>
  <c r="AY320" i="11"/>
  <c r="AY226" i="11"/>
  <c r="AY294" i="11"/>
  <c r="AY263" i="11"/>
  <c r="AY62" i="11"/>
  <c r="AY401" i="11"/>
  <c r="AY233" i="11"/>
  <c r="AY243" i="11"/>
  <c r="AY332" i="11"/>
  <c r="AY101" i="11"/>
  <c r="AY288" i="11"/>
  <c r="AY164" i="11"/>
  <c r="AY344" i="11"/>
  <c r="AY67" i="11"/>
  <c r="AY223" i="11"/>
  <c r="AY392" i="11"/>
  <c r="AY162" i="11"/>
  <c r="AY124" i="11"/>
  <c r="AY270" i="11"/>
  <c r="AY335" i="11"/>
  <c r="AY47" i="11"/>
  <c r="AY44" i="11"/>
  <c r="AY8" i="11"/>
  <c r="AY95" i="11"/>
  <c r="AY407" i="11"/>
  <c r="AY177" i="11"/>
  <c r="AY298" i="11"/>
  <c r="AY212" i="11"/>
  <c r="AY22" i="11"/>
  <c r="AY236" i="11"/>
  <c r="AY260" i="11"/>
  <c r="AY307" i="11"/>
  <c r="AY378" i="11"/>
  <c r="AY285" i="11"/>
  <c r="AY210" i="11"/>
  <c r="AY318" i="11"/>
  <c r="AY187" i="11"/>
  <c r="AY81" i="11"/>
  <c r="AY160" i="11"/>
  <c r="AY247" i="11"/>
  <c r="AY176" i="11"/>
  <c r="AY65" i="11"/>
  <c r="AY156" i="11"/>
  <c r="AY86" i="11"/>
  <c r="AY122" i="11"/>
  <c r="AY137" i="11"/>
  <c r="AY306" i="11"/>
  <c r="AY104" i="11"/>
  <c r="AY123" i="11"/>
  <c r="AY80" i="11"/>
  <c r="AY331" i="11"/>
  <c r="AY25" i="11"/>
  <c r="AY71" i="11"/>
  <c r="AY397" i="11"/>
  <c r="AY255" i="11"/>
  <c r="AY382" i="11"/>
  <c r="AY257" i="11"/>
  <c r="AY340" i="11"/>
  <c r="AY40" i="11"/>
  <c r="AY265" i="11"/>
  <c r="AY324" i="11"/>
  <c r="AY111" i="11"/>
  <c r="AY138" i="11"/>
  <c r="AY136" i="11"/>
  <c r="AY239" i="11"/>
  <c r="AY75" i="11"/>
  <c r="AY24" i="11"/>
  <c r="AY326" i="11"/>
  <c r="AY6" i="11"/>
  <c r="AY284" i="11"/>
  <c r="AY90" i="11"/>
  <c r="AY246" i="11"/>
  <c r="AY19" i="11"/>
  <c r="AY242" i="11"/>
  <c r="AY84" i="11"/>
  <c r="AY12" i="11"/>
  <c r="AY35" i="11"/>
  <c r="AY37" i="11"/>
  <c r="AY38" i="11"/>
  <c r="AY64" i="11"/>
  <c r="AY5" i="11"/>
  <c r="AY169" i="11"/>
  <c r="AY290" i="11"/>
  <c r="AY333" i="11"/>
  <c r="AY148" i="11"/>
  <c r="AY145" i="11"/>
  <c r="AY46" i="11"/>
  <c r="AY295" i="11"/>
  <c r="AY34" i="11"/>
  <c r="AY7" i="11"/>
  <c r="AY214" i="11"/>
  <c r="AY276" i="11"/>
  <c r="AY362" i="11"/>
  <c r="AY222" i="11"/>
  <c r="AY33" i="11"/>
  <c r="AY107" i="11"/>
  <c r="AY112" i="11"/>
  <c r="AY165" i="11"/>
  <c r="AY345" i="11"/>
  <c r="AY386" i="11"/>
  <c r="AY230" i="11"/>
  <c r="AY422" i="11"/>
  <c r="AY49" i="11"/>
  <c r="AY192" i="11"/>
  <c r="AY266" i="11"/>
  <c r="AY85" i="11"/>
  <c r="AY238" i="11"/>
  <c r="AY94" i="11"/>
  <c r="AY363" i="11"/>
  <c r="AY119" i="11"/>
  <c r="AY118" i="11"/>
  <c r="AY13" i="11"/>
  <c r="AY14" i="11"/>
  <c r="AY15" i="11"/>
  <c r="AY16" i="11"/>
  <c r="AY17" i="11"/>
  <c r="AY77" i="11"/>
  <c r="AY350" i="11"/>
  <c r="AY404" i="11"/>
  <c r="AY237" i="11"/>
  <c r="AY92" i="11"/>
  <c r="AY197" i="11"/>
  <c r="AY231" i="11"/>
  <c r="AY70" i="11"/>
  <c r="AY267" i="11"/>
  <c r="AY83" i="11"/>
  <c r="AY327" i="11"/>
  <c r="AY322" i="11"/>
  <c r="AY142" i="11"/>
  <c r="AY313" i="11"/>
  <c r="AY365" i="11"/>
  <c r="AY149" i="11"/>
  <c r="AY412" i="11"/>
  <c r="AY406" i="11"/>
  <c r="AY259" i="11"/>
  <c r="AY346" i="11"/>
  <c r="AY368" i="11"/>
  <c r="AY374" i="11"/>
  <c r="AY415" i="11"/>
  <c r="AY100" i="11"/>
  <c r="AY74" i="11"/>
  <c r="AY48" i="11"/>
  <c r="AY68" i="11"/>
  <c r="AY193" i="11"/>
  <c r="AY204" i="11"/>
  <c r="AY159" i="11"/>
  <c r="AY32" i="11"/>
  <c r="AY248" i="11"/>
  <c r="AY126" i="11"/>
  <c r="AY11" i="11"/>
  <c r="AY394" i="11"/>
  <c r="AY355" i="11"/>
  <c r="AY250" i="11"/>
  <c r="AY93" i="11"/>
  <c r="AY127" i="11"/>
  <c r="AY418" i="11"/>
  <c r="AY151" i="11"/>
  <c r="AY387" i="11"/>
  <c r="AY128" i="11"/>
  <c r="AY390" i="11"/>
  <c r="AY186" i="11"/>
  <c r="AY140" i="11"/>
  <c r="AY353" i="11"/>
  <c r="AY23" i="11"/>
  <c r="AY166" i="11"/>
  <c r="AY42" i="11"/>
  <c r="AY154" i="11"/>
  <c r="AY82" i="11"/>
  <c r="AY302" i="11"/>
  <c r="AY234" i="11"/>
  <c r="AY372" i="11"/>
  <c r="AY221" i="11"/>
  <c r="AY278" i="11"/>
  <c r="AY96" i="11"/>
  <c r="AY330" i="11"/>
  <c r="AY413" i="11"/>
  <c r="AY261" i="11"/>
  <c r="AY373" i="11"/>
  <c r="AY167" i="11"/>
  <c r="AY301" i="11"/>
  <c r="AY220" i="11"/>
  <c r="AY108" i="11"/>
  <c r="AY408" i="11"/>
  <c r="AY369" i="11"/>
  <c r="AY150" i="11"/>
  <c r="AY376" i="11"/>
  <c r="AY28" i="11"/>
  <c r="AY188" i="11"/>
  <c r="AY300" i="11"/>
  <c r="AY200" i="11"/>
  <c r="AY211" i="11"/>
  <c r="AY309" i="11"/>
  <c r="AY135" i="11"/>
  <c r="AY117" i="11"/>
  <c r="AY277" i="11"/>
  <c r="AY385" i="11"/>
  <c r="AY367" i="11"/>
  <c r="AY303" i="11"/>
  <c r="AY206" i="11"/>
  <c r="AY389" i="11"/>
  <c r="AY347" i="11"/>
  <c r="AY88" i="11"/>
  <c r="AY311" i="11"/>
  <c r="AY208" i="11"/>
  <c r="AY121" i="11"/>
  <c r="AY18" i="11"/>
  <c r="AY424" i="11"/>
  <c r="AY425" i="11"/>
  <c r="AY426" i="11"/>
  <c r="AY427" i="11"/>
  <c r="AY428" i="11"/>
  <c r="AY429" i="11"/>
  <c r="AY430" i="11"/>
  <c r="AY431" i="11"/>
  <c r="AY489" i="11"/>
  <c r="AY432" i="11"/>
  <c r="AY433" i="11"/>
  <c r="AY434" i="11"/>
  <c r="AY436" i="11"/>
  <c r="AY437" i="11"/>
  <c r="AY438" i="11"/>
  <c r="AY435" i="11"/>
  <c r="AY439" i="11"/>
  <c r="AY440" i="11"/>
  <c r="AY441" i="11"/>
  <c r="AY443" i="11"/>
  <c r="AY444" i="11"/>
  <c r="AY445" i="11"/>
  <c r="AY446" i="11"/>
  <c r="AY447" i="11"/>
  <c r="AY448" i="11"/>
  <c r="AY449" i="11"/>
  <c r="AY450" i="11"/>
  <c r="AY451" i="11"/>
  <c r="AY452" i="11"/>
  <c r="AY453" i="11"/>
  <c r="AY454" i="11"/>
  <c r="AY455" i="11"/>
  <c r="AY456" i="11"/>
  <c r="AY457" i="11"/>
  <c r="AY458" i="11"/>
  <c r="AY459" i="11"/>
  <c r="AY460" i="11"/>
  <c r="AY461" i="11"/>
  <c r="AY462" i="11"/>
  <c r="AY463" i="11"/>
  <c r="AY464" i="11"/>
  <c r="AY465" i="11"/>
  <c r="AY476" i="11"/>
  <c r="AY466" i="11"/>
  <c r="AY467" i="11"/>
  <c r="AY469" i="11"/>
  <c r="AY470" i="11"/>
  <c r="AY471" i="11"/>
  <c r="AY472" i="11"/>
  <c r="AY473" i="11"/>
  <c r="AY474" i="11"/>
  <c r="AY475" i="11"/>
  <c r="AY477" i="11"/>
  <c r="AY478" i="11"/>
  <c r="AY479" i="11"/>
  <c r="AY499" i="11"/>
  <c r="AY480" i="11"/>
  <c r="AY482" i="11"/>
  <c r="AY483" i="11"/>
  <c r="AY485" i="11"/>
  <c r="AY484" i="11"/>
  <c r="AY486" i="11"/>
  <c r="AY487" i="11"/>
  <c r="AY490" i="11"/>
  <c r="AY491" i="11"/>
  <c r="AY492" i="11"/>
  <c r="AY493" i="11"/>
  <c r="AY495" i="11"/>
  <c r="AY494" i="11"/>
  <c r="AY496" i="11"/>
  <c r="AY497" i="11"/>
  <c r="AY498" i="11"/>
  <c r="AY191" i="11"/>
  <c r="AY219" i="11"/>
  <c r="AY256" i="11"/>
  <c r="AY468" i="11"/>
  <c r="AY502" i="11"/>
  <c r="AY503" i="11"/>
  <c r="AY504" i="11"/>
  <c r="AY505" i="11"/>
  <c r="AY506" i="11"/>
  <c r="AY508" i="11"/>
  <c r="AY509" i="11"/>
  <c r="AY510" i="11"/>
  <c r="AY511" i="11"/>
  <c r="AY512" i="11"/>
  <c r="AY513" i="11"/>
  <c r="AY515" i="11"/>
  <c r="AY517" i="11"/>
  <c r="AY518" i="11"/>
  <c r="AY519" i="11"/>
  <c r="AY520" i="11"/>
  <c r="AY521" i="11"/>
  <c r="AY522" i="11"/>
  <c r="AY523" i="11"/>
  <c r="AY442" i="11"/>
  <c r="AY528" i="11"/>
  <c r="AY530" i="11"/>
  <c r="AY529" i="11"/>
  <c r="AY531" i="11"/>
  <c r="AY532" i="11"/>
  <c r="AY190" i="11"/>
  <c r="G190" i="11"/>
  <c r="I190" i="11"/>
  <c r="K190" i="11" s="1"/>
  <c r="G532" i="11"/>
  <c r="I532" i="11"/>
  <c r="K532" i="11" s="1"/>
  <c r="X531" i="11"/>
  <c r="I531" i="11"/>
  <c r="K531" i="11" s="1"/>
  <c r="X529" i="11"/>
  <c r="I529" i="11"/>
  <c r="K529" i="11" s="1"/>
  <c r="G529" i="11"/>
  <c r="X528" i="11"/>
  <c r="G528" i="11"/>
  <c r="I528" i="11"/>
  <c r="K528" i="11" s="1"/>
  <c r="X530" i="11"/>
  <c r="I530" i="11"/>
  <c r="K530" i="11" s="1"/>
  <c r="G530" i="11"/>
  <c r="X527" i="11"/>
  <c r="I527" i="11"/>
  <c r="K527" i="11" s="1"/>
  <c r="G527" i="11"/>
  <c r="X526" i="11"/>
  <c r="I526" i="11"/>
  <c r="K526" i="11" s="1"/>
  <c r="G526" i="11"/>
  <c r="X525" i="11"/>
  <c r="I525" i="11"/>
  <c r="K525" i="11" s="1"/>
  <c r="X524" i="11"/>
  <c r="I524" i="11"/>
  <c r="K524" i="11" s="1"/>
  <c r="G524" i="11"/>
  <c r="X523" i="11"/>
  <c r="I523" i="11"/>
  <c r="K523" i="11" s="1"/>
  <c r="G523" i="11"/>
  <c r="Z518" i="11"/>
  <c r="X522" i="11"/>
  <c r="I522" i="11"/>
  <c r="K522" i="11" s="1"/>
  <c r="G522" i="11"/>
  <c r="AD508" i="11"/>
  <c r="X521" i="11"/>
  <c r="X520" i="11"/>
  <c r="I520" i="11"/>
  <c r="K520" i="11" s="1"/>
  <c r="I521" i="11"/>
  <c r="K521" i="11" s="1"/>
  <c r="G520" i="11"/>
  <c r="G521" i="11"/>
  <c r="X519" i="11"/>
  <c r="I519" i="11"/>
  <c r="K519" i="11" s="1"/>
  <c r="G519" i="11"/>
  <c r="X518" i="11"/>
  <c r="I518" i="11"/>
  <c r="K518" i="11" s="1"/>
  <c r="G518" i="11"/>
  <c r="G516" i="11"/>
  <c r="G517" i="11"/>
  <c r="I517" i="11"/>
  <c r="K517" i="11" s="1"/>
  <c r="I516" i="11"/>
  <c r="K516" i="11" s="1"/>
  <c r="G510" i="11"/>
  <c r="G511" i="11"/>
  <c r="G512" i="11"/>
  <c r="G513" i="11"/>
  <c r="G515" i="11"/>
  <c r="I515" i="11"/>
  <c r="K515" i="11" s="1"/>
  <c r="I513" i="11"/>
  <c r="K513" i="11" s="1"/>
  <c r="X506" i="11"/>
  <c r="X508" i="11"/>
  <c r="X509" i="11"/>
  <c r="X510" i="11"/>
  <c r="X511" i="11"/>
  <c r="X512" i="11"/>
  <c r="X513" i="11"/>
  <c r="X515" i="11"/>
  <c r="X516" i="11"/>
  <c r="X517" i="11"/>
  <c r="I510" i="11"/>
  <c r="K510" i="11" s="1"/>
  <c r="I511" i="11"/>
  <c r="K511" i="11" s="1"/>
  <c r="I512" i="11"/>
  <c r="K512" i="11" s="1"/>
  <c r="X470" i="11"/>
  <c r="X458" i="11"/>
  <c r="X454" i="11"/>
  <c r="T509" i="11"/>
  <c r="G509" i="11"/>
  <c r="I509" i="11"/>
  <c r="K509" i="11" s="1"/>
  <c r="G508" i="11"/>
  <c r="I508" i="11"/>
  <c r="K508" i="11" s="1"/>
  <c r="G488" i="11"/>
  <c r="G147" i="11"/>
  <c r="G281" i="11"/>
  <c r="G314" i="11"/>
  <c r="G178" i="11"/>
  <c r="G215" i="11"/>
  <c r="G292" i="11"/>
  <c r="G417" i="11"/>
  <c r="G262" i="11"/>
  <c r="G120" i="11"/>
  <c r="G143" i="11"/>
  <c r="G325" i="11"/>
  <c r="G273" i="11"/>
  <c r="G2" i="11"/>
  <c r="G66" i="11"/>
  <c r="G218" i="11"/>
  <c r="G182" i="11"/>
  <c r="G423" i="11"/>
  <c r="G185" i="11"/>
  <c r="G481" i="11"/>
  <c r="G201" i="11"/>
  <c r="G217" i="11"/>
  <c r="G384" i="11"/>
  <c r="G249" i="11"/>
  <c r="G141" i="11"/>
  <c r="G342" i="11"/>
  <c r="G400" i="11"/>
  <c r="G184" i="11"/>
  <c r="G352" i="11"/>
  <c r="G361" i="11"/>
  <c r="G20" i="11"/>
  <c r="G339" i="11"/>
  <c r="G175" i="11"/>
  <c r="G396" i="11"/>
  <c r="G312" i="11"/>
  <c r="G228" i="11"/>
  <c r="G4" i="11"/>
  <c r="G39" i="11"/>
  <c r="G410" i="11"/>
  <c r="G129" i="11"/>
  <c r="G50" i="11"/>
  <c r="G375" i="11"/>
  <c r="G296" i="11"/>
  <c r="G317" i="11"/>
  <c r="G225" i="11"/>
  <c r="G54" i="11"/>
  <c r="G216" i="11"/>
  <c r="G21" i="11"/>
  <c r="G60" i="11"/>
  <c r="G59" i="11"/>
  <c r="G61" i="11"/>
  <c r="G55" i="11"/>
  <c r="G58" i="11"/>
  <c r="G57" i="11"/>
  <c r="G514" i="11"/>
  <c r="G29" i="11"/>
  <c r="G36" i="11"/>
  <c r="G52" i="11"/>
  <c r="G53" i="11"/>
  <c r="G56" i="11"/>
  <c r="G51" i="11"/>
  <c r="G146" i="11"/>
  <c r="G30" i="11"/>
  <c r="G109" i="11"/>
  <c r="G113" i="11"/>
  <c r="G196" i="11"/>
  <c r="G253" i="11"/>
  <c r="G125" i="11"/>
  <c r="G321" i="11"/>
  <c r="G414" i="11"/>
  <c r="G194" i="11"/>
  <c r="G299" i="11"/>
  <c r="G180" i="11"/>
  <c r="G357" i="11"/>
  <c r="G315" i="11"/>
  <c r="G421" i="11"/>
  <c r="G227" i="11"/>
  <c r="G3" i="11"/>
  <c r="G116" i="11"/>
  <c r="G144" i="11"/>
  <c r="G269" i="11"/>
  <c r="G272" i="11"/>
  <c r="G310" i="11"/>
  <c r="G402" i="11"/>
  <c r="G403" i="11"/>
  <c r="G173" i="11"/>
  <c r="G366" i="11"/>
  <c r="G229" i="11"/>
  <c r="G134" i="11"/>
  <c r="G280" i="11"/>
  <c r="G268" i="11"/>
  <c r="G205" i="11"/>
  <c r="G213" i="11"/>
  <c r="G224" i="11"/>
  <c r="G27" i="11"/>
  <c r="G115" i="11"/>
  <c r="G240" i="11"/>
  <c r="G76" i="11"/>
  <c r="G163" i="11"/>
  <c r="G348" i="11"/>
  <c r="G105" i="11"/>
  <c r="G393" i="11"/>
  <c r="G391" i="11"/>
  <c r="G79" i="11"/>
  <c r="G336" i="11"/>
  <c r="G409" i="11"/>
  <c r="G91" i="11"/>
  <c r="G89" i="11"/>
  <c r="G411" i="11"/>
  <c r="G131" i="11"/>
  <c r="G507" i="11"/>
  <c r="G356" i="11"/>
  <c r="G279" i="11"/>
  <c r="G251" i="11"/>
  <c r="G103" i="11"/>
  <c r="G341" i="11"/>
  <c r="G157" i="11"/>
  <c r="G291" i="11"/>
  <c r="G158" i="11"/>
  <c r="G383" i="11"/>
  <c r="G102" i="11"/>
  <c r="G252" i="11"/>
  <c r="G207" i="11"/>
  <c r="G343" i="11"/>
  <c r="G161" i="11"/>
  <c r="G364" i="11"/>
  <c r="G153" i="11"/>
  <c r="G195" i="11"/>
  <c r="G258" i="11"/>
  <c r="G235" i="11"/>
  <c r="G264" i="11"/>
  <c r="G304" i="11"/>
  <c r="G114" i="11"/>
  <c r="G371" i="11"/>
  <c r="G170" i="11"/>
  <c r="G98" i="11"/>
  <c r="G179" i="11"/>
  <c r="G351" i="11"/>
  <c r="G99" i="11"/>
  <c r="G139" i="11"/>
  <c r="G244" i="11"/>
  <c r="G416" i="11"/>
  <c r="G97" i="11"/>
  <c r="G398" i="11"/>
  <c r="G73" i="11"/>
  <c r="G202" i="11"/>
  <c r="G319" i="11"/>
  <c r="G377" i="11"/>
  <c r="G399" i="11"/>
  <c r="G232" i="11"/>
  <c r="G379" i="11"/>
  <c r="G203" i="11"/>
  <c r="G155" i="11"/>
  <c r="G289" i="11"/>
  <c r="G274" i="11"/>
  <c r="G370" i="11"/>
  <c r="G199" i="11"/>
  <c r="G316" i="11"/>
  <c r="G132" i="11"/>
  <c r="G45" i="11"/>
  <c r="G69" i="11"/>
  <c r="G354" i="11"/>
  <c r="G275" i="11"/>
  <c r="G358" i="11"/>
  <c r="G189" i="11"/>
  <c r="G323" i="11"/>
  <c r="G359" i="11"/>
  <c r="G293" i="11"/>
  <c r="G420" i="11"/>
  <c r="G181" i="11"/>
  <c r="G31" i="11"/>
  <c r="G329" i="11"/>
  <c r="G72" i="11"/>
  <c r="G63" i="11"/>
  <c r="G388" i="11"/>
  <c r="G198" i="11"/>
  <c r="G26" i="11"/>
  <c r="G168" i="11"/>
  <c r="G106" i="11"/>
  <c r="G283" i="11"/>
  <c r="G286" i="11"/>
  <c r="G78" i="11"/>
  <c r="G305" i="11"/>
  <c r="G87" i="11"/>
  <c r="G245" i="11"/>
  <c r="G308" i="11"/>
  <c r="G297" i="11"/>
  <c r="G41" i="11"/>
  <c r="G43" i="11"/>
  <c r="G9" i="11"/>
  <c r="G282" i="11"/>
  <c r="G419" i="11"/>
  <c r="G183" i="11"/>
  <c r="G328" i="11"/>
  <c r="G334" i="11"/>
  <c r="G360" i="11"/>
  <c r="G110" i="11"/>
  <c r="G174" i="11"/>
  <c r="G10" i="11"/>
  <c r="G130" i="11"/>
  <c r="G254" i="11"/>
  <c r="G171" i="11"/>
  <c r="G338" i="11"/>
  <c r="G380" i="11"/>
  <c r="G395" i="11"/>
  <c r="G241" i="11"/>
  <c r="G337" i="11"/>
  <c r="G271" i="11"/>
  <c r="G405" i="11"/>
  <c r="G349" i="11"/>
  <c r="G172" i="11"/>
  <c r="G287" i="11"/>
  <c r="G209" i="11"/>
  <c r="G152" i="11"/>
  <c r="G320" i="11"/>
  <c r="G226" i="11"/>
  <c r="G294" i="11"/>
  <c r="G263" i="11"/>
  <c r="G62" i="11"/>
  <c r="G401" i="11"/>
  <c r="G233" i="11"/>
  <c r="G243" i="11"/>
  <c r="G332" i="11"/>
  <c r="G101" i="11"/>
  <c r="G288" i="11"/>
  <c r="G164" i="11"/>
  <c r="G344" i="11"/>
  <c r="G67" i="11"/>
  <c r="G223" i="11"/>
  <c r="G392" i="11"/>
  <c r="G162" i="11"/>
  <c r="G124" i="11"/>
  <c r="G270" i="11"/>
  <c r="G335" i="11"/>
  <c r="G47" i="11"/>
  <c r="G44" i="11"/>
  <c r="G8" i="11"/>
  <c r="G95" i="11"/>
  <c r="G407" i="11"/>
  <c r="G177" i="11"/>
  <c r="G298" i="11"/>
  <c r="G212" i="11"/>
  <c r="G22" i="11"/>
  <c r="G236" i="11"/>
  <c r="G260" i="11"/>
  <c r="G307" i="11"/>
  <c r="G378" i="11"/>
  <c r="G285" i="11"/>
  <c r="G210" i="11"/>
  <c r="G318" i="11"/>
  <c r="G187" i="11"/>
  <c r="G81" i="11"/>
  <c r="G160" i="11"/>
  <c r="G247" i="11"/>
  <c r="G176" i="11"/>
  <c r="G65" i="11"/>
  <c r="G156" i="11"/>
  <c r="G86" i="11"/>
  <c r="G122" i="11"/>
  <c r="G137" i="11"/>
  <c r="G306" i="11"/>
  <c r="G104" i="11"/>
  <c r="G123" i="11"/>
  <c r="G80" i="11"/>
  <c r="G331" i="11"/>
  <c r="G25" i="11"/>
  <c r="G71" i="11"/>
  <c r="G397" i="11"/>
  <c r="G255" i="11"/>
  <c r="G382" i="11"/>
  <c r="G257" i="11"/>
  <c r="G340" i="11"/>
  <c r="G40" i="11"/>
  <c r="G265" i="11"/>
  <c r="G324" i="11"/>
  <c r="G111" i="11"/>
  <c r="G138" i="11"/>
  <c r="G136" i="11"/>
  <c r="G239" i="11"/>
  <c r="G75" i="11"/>
  <c r="G24" i="11"/>
  <c r="G326" i="11"/>
  <c r="G6" i="11"/>
  <c r="G284" i="11"/>
  <c r="G90" i="11"/>
  <c r="G246" i="11"/>
  <c r="G19" i="11"/>
  <c r="G242" i="11"/>
  <c r="G84" i="11"/>
  <c r="G12" i="11"/>
  <c r="G35" i="11"/>
  <c r="G37" i="11"/>
  <c r="G38" i="11"/>
  <c r="G64" i="11"/>
  <c r="G5" i="11"/>
  <c r="G169" i="11"/>
  <c r="G290" i="11"/>
  <c r="G333" i="11"/>
  <c r="G148" i="11"/>
  <c r="G145" i="11"/>
  <c r="G46" i="11"/>
  <c r="G295" i="11"/>
  <c r="G34" i="11"/>
  <c r="G7" i="11"/>
  <c r="G214" i="11"/>
  <c r="G276" i="11"/>
  <c r="G362" i="11"/>
  <c r="G222" i="11"/>
  <c r="G33" i="11"/>
  <c r="G107" i="11"/>
  <c r="G112" i="11"/>
  <c r="G165" i="11"/>
  <c r="G345" i="11"/>
  <c r="G386" i="11"/>
  <c r="G230" i="11"/>
  <c r="G422" i="11"/>
  <c r="G49" i="11"/>
  <c r="G192" i="11"/>
  <c r="G266" i="11"/>
  <c r="G85" i="11"/>
  <c r="G238" i="11"/>
  <c r="G94" i="11"/>
  <c r="G363" i="11"/>
  <c r="G119" i="11"/>
  <c r="G381" i="11"/>
  <c r="G118" i="11"/>
  <c r="G13" i="11"/>
  <c r="G14" i="11"/>
  <c r="G15" i="11"/>
  <c r="G16" i="11"/>
  <c r="G17" i="11"/>
  <c r="G77" i="11"/>
  <c r="G350" i="11"/>
  <c r="G404" i="11"/>
  <c r="G237" i="11"/>
  <c r="G92" i="11"/>
  <c r="G197" i="11"/>
  <c r="G231" i="11"/>
  <c r="G70" i="11"/>
  <c r="G267" i="11"/>
  <c r="G83" i="11"/>
  <c r="G327" i="11"/>
  <c r="G322" i="11"/>
  <c r="G142" i="11"/>
  <c r="G313" i="11"/>
  <c r="G365" i="11"/>
  <c r="G149" i="11"/>
  <c r="G412" i="11"/>
  <c r="G406" i="11"/>
  <c r="G259" i="11"/>
  <c r="G346" i="11"/>
  <c r="G368" i="11"/>
  <c r="G374" i="11"/>
  <c r="G415" i="11"/>
  <c r="G100" i="11"/>
  <c r="G74" i="11"/>
  <c r="G48" i="11"/>
  <c r="G68" i="11"/>
  <c r="G193" i="11"/>
  <c r="G204" i="11"/>
  <c r="G159" i="11"/>
  <c r="G32" i="11"/>
  <c r="G248" i="11"/>
  <c r="G126" i="11"/>
  <c r="G11" i="11"/>
  <c r="G394" i="11"/>
  <c r="G355" i="11"/>
  <c r="G250" i="11"/>
  <c r="G93" i="11"/>
  <c r="G127" i="11"/>
  <c r="G418" i="11"/>
  <c r="G151" i="11"/>
  <c r="G387" i="11"/>
  <c r="G128" i="11"/>
  <c r="G390" i="11"/>
  <c r="G186" i="11"/>
  <c r="G140" i="11"/>
  <c r="G353" i="11"/>
  <c r="G23" i="11"/>
  <c r="G166" i="11"/>
  <c r="G42" i="11"/>
  <c r="G154" i="11"/>
  <c r="G82" i="11"/>
  <c r="G302" i="11"/>
  <c r="G234" i="11"/>
  <c r="G372" i="11"/>
  <c r="G221" i="11"/>
  <c r="G278" i="11"/>
  <c r="G96" i="11"/>
  <c r="G330" i="11"/>
  <c r="G413" i="11"/>
  <c r="G261" i="11"/>
  <c r="G373" i="11"/>
  <c r="G167" i="11"/>
  <c r="G301" i="11"/>
  <c r="G220" i="11"/>
  <c r="G108" i="11"/>
  <c r="G408" i="11"/>
  <c r="G369" i="11"/>
  <c r="G150" i="11"/>
  <c r="G376" i="11"/>
  <c r="G28" i="11"/>
  <c r="G188" i="11"/>
  <c r="G300" i="11"/>
  <c r="G200" i="11"/>
  <c r="G211" i="11"/>
  <c r="G309" i="11"/>
  <c r="G135" i="11"/>
  <c r="G117" i="11"/>
  <c r="G277" i="11"/>
  <c r="G385" i="11"/>
  <c r="G367" i="11"/>
  <c r="G303" i="11"/>
  <c r="G206" i="11"/>
  <c r="G389" i="11"/>
  <c r="G347" i="11"/>
  <c r="G88" i="11"/>
  <c r="G311" i="11"/>
  <c r="G208" i="11"/>
  <c r="G121" i="11"/>
  <c r="G18" i="11"/>
  <c r="G424" i="11"/>
  <c r="G425" i="11"/>
  <c r="G426" i="11"/>
  <c r="G427" i="11"/>
  <c r="G428" i="11"/>
  <c r="G429" i="11"/>
  <c r="G430" i="11"/>
  <c r="G431" i="11"/>
  <c r="G489" i="11"/>
  <c r="G432" i="11"/>
  <c r="G433" i="11"/>
  <c r="G434" i="11"/>
  <c r="G436" i="11"/>
  <c r="G437" i="11"/>
  <c r="G438" i="11"/>
  <c r="G435" i="11"/>
  <c r="G439" i="11"/>
  <c r="G440" i="11"/>
  <c r="G441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76" i="11"/>
  <c r="G466" i="11"/>
  <c r="G467" i="11"/>
  <c r="G469" i="11"/>
  <c r="G470" i="11"/>
  <c r="G471" i="11"/>
  <c r="G472" i="11"/>
  <c r="G473" i="11"/>
  <c r="G474" i="11"/>
  <c r="G475" i="11"/>
  <c r="G477" i="11"/>
  <c r="G478" i="11"/>
  <c r="G479" i="11"/>
  <c r="G499" i="11"/>
  <c r="G480" i="11"/>
  <c r="G482" i="11"/>
  <c r="G483" i="11"/>
  <c r="G485" i="11"/>
  <c r="G484" i="11"/>
  <c r="G486" i="11"/>
  <c r="G487" i="11"/>
  <c r="G490" i="11"/>
  <c r="G491" i="11"/>
  <c r="G492" i="11"/>
  <c r="G493" i="11"/>
  <c r="G495" i="11"/>
  <c r="G494" i="11"/>
  <c r="G496" i="11"/>
  <c r="G497" i="11"/>
  <c r="G498" i="11"/>
  <c r="G191" i="11"/>
  <c r="G219" i="11"/>
  <c r="G256" i="11"/>
  <c r="G500" i="11"/>
  <c r="G501" i="11"/>
  <c r="G468" i="11"/>
  <c r="G502" i="11"/>
  <c r="G503" i="11"/>
  <c r="G504" i="11"/>
  <c r="G505" i="11"/>
  <c r="G506" i="11"/>
  <c r="G442" i="11"/>
  <c r="K191" i="11"/>
  <c r="K219" i="11"/>
  <c r="K256" i="11"/>
  <c r="X504" i="11"/>
  <c r="X505" i="11"/>
  <c r="I501" i="11"/>
  <c r="K501" i="11" s="1"/>
  <c r="I468" i="11"/>
  <c r="K468" i="11" s="1"/>
  <c r="I502" i="11"/>
  <c r="K502" i="11" s="1"/>
  <c r="I503" i="11"/>
  <c r="K503" i="11" s="1"/>
  <c r="I504" i="11"/>
  <c r="K504" i="11" s="1"/>
  <c r="I505" i="11"/>
  <c r="K505" i="11" s="1"/>
  <c r="I506" i="11"/>
  <c r="K506" i="11" s="1"/>
  <c r="I492" i="11"/>
  <c r="K492" i="11" s="1"/>
  <c r="X502" i="11"/>
  <c r="X503" i="11"/>
  <c r="X468" i="11"/>
  <c r="X501" i="11"/>
  <c r="I500" i="11"/>
  <c r="K500" i="11" s="1"/>
  <c r="X256" i="11"/>
  <c r="X500" i="11"/>
  <c r="X191" i="11"/>
  <c r="X219" i="11"/>
  <c r="AD499" i="11"/>
  <c r="X498" i="11"/>
  <c r="I498" i="11"/>
  <c r="K498" i="11" s="1"/>
  <c r="X497" i="11"/>
  <c r="I497" i="11"/>
  <c r="K497" i="11" s="1"/>
  <c r="X496" i="11"/>
  <c r="I496" i="11"/>
  <c r="K496" i="11" s="1"/>
  <c r="X490" i="11"/>
  <c r="X491" i="11"/>
  <c r="X492" i="11"/>
  <c r="X493" i="11"/>
  <c r="X495" i="11"/>
  <c r="X494" i="11"/>
  <c r="I494" i="11"/>
  <c r="K494" i="11" s="1"/>
  <c r="I495" i="11"/>
  <c r="K495" i="11" s="1"/>
  <c r="I493" i="11"/>
  <c r="K493" i="11" s="1"/>
  <c r="I490" i="11"/>
  <c r="K490" i="11" s="1"/>
  <c r="I491" i="11"/>
  <c r="K491" i="11" s="1"/>
  <c r="X483" i="11"/>
  <c r="X485" i="11"/>
  <c r="X484" i="11"/>
  <c r="X486" i="11"/>
  <c r="X487" i="11"/>
  <c r="I487" i="11"/>
  <c r="K487" i="11" s="1"/>
  <c r="I486" i="11"/>
  <c r="K486" i="11" s="1"/>
  <c r="I483" i="11"/>
  <c r="K483" i="11" s="1"/>
  <c r="I485" i="11"/>
  <c r="K485" i="11" s="1"/>
  <c r="I484" i="11"/>
  <c r="K484" i="11" s="1"/>
  <c r="X482" i="11"/>
  <c r="I482" i="11"/>
  <c r="K482" i="11" s="1"/>
  <c r="X480" i="11"/>
  <c r="I480" i="11"/>
  <c r="K480" i="11" s="1"/>
  <c r="X499" i="11"/>
  <c r="I499" i="11"/>
  <c r="K499" i="11" s="1"/>
  <c r="I477" i="11"/>
  <c r="K477" i="11" s="1"/>
  <c r="I478" i="11"/>
  <c r="K478" i="11" s="1"/>
  <c r="I479" i="11"/>
  <c r="K479" i="11" s="1"/>
  <c r="I475" i="11"/>
  <c r="K475" i="11" s="1"/>
  <c r="I474" i="11"/>
  <c r="K474" i="11" s="1"/>
  <c r="I470" i="11"/>
  <c r="K470" i="11" s="1"/>
  <c r="I471" i="11"/>
  <c r="K471" i="11" s="1"/>
  <c r="I472" i="11"/>
  <c r="K472" i="11" s="1"/>
  <c r="I473" i="11"/>
  <c r="K473" i="11" s="1"/>
  <c r="I469" i="11"/>
  <c r="K469" i="11" s="1"/>
  <c r="I467" i="11"/>
  <c r="K467" i="11" s="1"/>
  <c r="I464" i="11"/>
  <c r="K464" i="11" s="1"/>
  <c r="I465" i="11"/>
  <c r="K465" i="11" s="1"/>
  <c r="I476" i="11"/>
  <c r="K476" i="11" s="1"/>
  <c r="I466" i="11"/>
  <c r="K466" i="11" s="1"/>
  <c r="I463" i="11"/>
  <c r="K463" i="11" s="1"/>
  <c r="AD460" i="11"/>
  <c r="I461" i="11"/>
  <c r="K461" i="11" s="1"/>
  <c r="I462" i="11"/>
  <c r="K462" i="11" s="1"/>
  <c r="I460" i="11"/>
  <c r="K460" i="11" s="1"/>
  <c r="X460" i="11"/>
  <c r="I459" i="11"/>
  <c r="K459" i="11" s="1"/>
  <c r="B10" i="15"/>
  <c r="B11" i="15"/>
  <c r="B9" i="15"/>
  <c r="B6" i="15"/>
  <c r="B5" i="15"/>
  <c r="AV3" i="14"/>
  <c r="AY3" i="14" s="1"/>
  <c r="AV4" i="14"/>
  <c r="AY4" i="14" s="1"/>
  <c r="AV5" i="14"/>
  <c r="AY5" i="14" s="1"/>
  <c r="AV6" i="14"/>
  <c r="AY6" i="14" s="1"/>
  <c r="AV7" i="14"/>
  <c r="AY7" i="14" s="1"/>
  <c r="AV8" i="14"/>
  <c r="AY8" i="14" s="1"/>
  <c r="AV9" i="14"/>
  <c r="AY9" i="14" s="1"/>
  <c r="AV10" i="14"/>
  <c r="AY10" i="14" s="1"/>
  <c r="AV11" i="14"/>
  <c r="AY11" i="14" s="1"/>
  <c r="AV12" i="14"/>
  <c r="AY12" i="14" s="1"/>
  <c r="AV13" i="14"/>
  <c r="AY13" i="14" s="1"/>
  <c r="AV14" i="14"/>
  <c r="AY14" i="14" s="1"/>
  <c r="AV15" i="14"/>
  <c r="AY15" i="14" s="1"/>
  <c r="AV16" i="14"/>
  <c r="AY16" i="14" s="1"/>
  <c r="AV17" i="14"/>
  <c r="AY17" i="14" s="1"/>
  <c r="AV18" i="14"/>
  <c r="AY18" i="14" s="1"/>
  <c r="AV19" i="14"/>
  <c r="AY19" i="14" s="1"/>
  <c r="AV20" i="14"/>
  <c r="AY20" i="14" s="1"/>
  <c r="AV21" i="14"/>
  <c r="AY21" i="14" s="1"/>
  <c r="AV22" i="14"/>
  <c r="AY22" i="14" s="1"/>
  <c r="AV23" i="14"/>
  <c r="AY23" i="14" s="1"/>
  <c r="AV24" i="14"/>
  <c r="AY24" i="14" s="1"/>
  <c r="AV25" i="14"/>
  <c r="AY25" i="14" s="1"/>
  <c r="AV26" i="14"/>
  <c r="AY26" i="14" s="1"/>
  <c r="AV27" i="14"/>
  <c r="AY27" i="14" s="1"/>
  <c r="AV28" i="14"/>
  <c r="AY28" i="14" s="1"/>
  <c r="AV29" i="14"/>
  <c r="AY29" i="14" s="1"/>
  <c r="AV30" i="14"/>
  <c r="AY30" i="14" s="1"/>
  <c r="AV31" i="14"/>
  <c r="AY31" i="14" s="1"/>
  <c r="AV32" i="14"/>
  <c r="AY32" i="14" s="1"/>
  <c r="AV33" i="14"/>
  <c r="AY33" i="14" s="1"/>
  <c r="AV34" i="14"/>
  <c r="AY34" i="14" s="1"/>
  <c r="AV35" i="14"/>
  <c r="AY35" i="14" s="1"/>
  <c r="AV36" i="14"/>
  <c r="AY36" i="14" s="1"/>
  <c r="AV37" i="14"/>
  <c r="AY37" i="14" s="1"/>
  <c r="AV38" i="14"/>
  <c r="AY38" i="14" s="1"/>
  <c r="AV39" i="14"/>
  <c r="AY39" i="14" s="1"/>
  <c r="AV40" i="14"/>
  <c r="AY40" i="14" s="1"/>
  <c r="AV41" i="14"/>
  <c r="AY41" i="14" s="1"/>
  <c r="AV42" i="14"/>
  <c r="AY42" i="14" s="1"/>
  <c r="AV43" i="14"/>
  <c r="AY43" i="14" s="1"/>
  <c r="AV44" i="14"/>
  <c r="AY44" i="14" s="1"/>
  <c r="AV45" i="14"/>
  <c r="AY45" i="14" s="1"/>
  <c r="AV46" i="14"/>
  <c r="AY46" i="14" s="1"/>
  <c r="AV47" i="14"/>
  <c r="AY47" i="14" s="1"/>
  <c r="AV48" i="14"/>
  <c r="AY48" i="14" s="1"/>
  <c r="AV49" i="14"/>
  <c r="AY49" i="14" s="1"/>
  <c r="AV50" i="14"/>
  <c r="AY50" i="14" s="1"/>
  <c r="AV51" i="14"/>
  <c r="AY51" i="14" s="1"/>
  <c r="AV52" i="14"/>
  <c r="AY52" i="14" s="1"/>
  <c r="AV53" i="14"/>
  <c r="AY53" i="14" s="1"/>
  <c r="AV54" i="14"/>
  <c r="AY54" i="14" s="1"/>
  <c r="AV55" i="14"/>
  <c r="AY55" i="14" s="1"/>
  <c r="AV56" i="14"/>
  <c r="AY56" i="14" s="1"/>
  <c r="AV57" i="14"/>
  <c r="AY57" i="14" s="1"/>
  <c r="AV58" i="14"/>
  <c r="AY58" i="14" s="1"/>
  <c r="AV59" i="14"/>
  <c r="AY59" i="14" s="1"/>
  <c r="AV60" i="14"/>
  <c r="AY60" i="14" s="1"/>
  <c r="AV61" i="14"/>
  <c r="AY61" i="14" s="1"/>
  <c r="AV62" i="14"/>
  <c r="AY62" i="14" s="1"/>
  <c r="AV63" i="14"/>
  <c r="AY63" i="14" s="1"/>
  <c r="AV64" i="14"/>
  <c r="AY64" i="14" s="1"/>
  <c r="AV65" i="14"/>
  <c r="AY65" i="14" s="1"/>
  <c r="AV66" i="14"/>
  <c r="AY66" i="14" s="1"/>
  <c r="AV67" i="14"/>
  <c r="AY67" i="14" s="1"/>
  <c r="AV68" i="14"/>
  <c r="AY68" i="14" s="1"/>
  <c r="AV69" i="14"/>
  <c r="AY69" i="14" s="1"/>
  <c r="AV70" i="14"/>
  <c r="AY70" i="14" s="1"/>
  <c r="AV71" i="14"/>
  <c r="AY71" i="14" s="1"/>
  <c r="AV72" i="14"/>
  <c r="AY72" i="14" s="1"/>
  <c r="AV73" i="14"/>
  <c r="AY73" i="14" s="1"/>
  <c r="AV74" i="14"/>
  <c r="AY74" i="14" s="1"/>
  <c r="AV75" i="14"/>
  <c r="AY75" i="14" s="1"/>
  <c r="AV76" i="14"/>
  <c r="AY76" i="14" s="1"/>
  <c r="AV77" i="14"/>
  <c r="AY77" i="14" s="1"/>
  <c r="AV78" i="14"/>
  <c r="AY78" i="14" s="1"/>
  <c r="AV79" i="14"/>
  <c r="AY79" i="14" s="1"/>
  <c r="AV80" i="14"/>
  <c r="AY80" i="14" s="1"/>
  <c r="AV81" i="14"/>
  <c r="AY81" i="14" s="1"/>
  <c r="AV82" i="14"/>
  <c r="AY82" i="14" s="1"/>
  <c r="AV83" i="14"/>
  <c r="AY83" i="14" s="1"/>
  <c r="AV84" i="14"/>
  <c r="AY84" i="14" s="1"/>
  <c r="AV85" i="14"/>
  <c r="AY85" i="14" s="1"/>
  <c r="AV86" i="14"/>
  <c r="AY86" i="14" s="1"/>
  <c r="AV87" i="14"/>
  <c r="AY87" i="14" s="1"/>
  <c r="AV88" i="14"/>
  <c r="AY88" i="14" s="1"/>
  <c r="AV89" i="14"/>
  <c r="AY89" i="14" s="1"/>
  <c r="AV90" i="14"/>
  <c r="AY90" i="14" s="1"/>
  <c r="AV91" i="14"/>
  <c r="AY91" i="14" s="1"/>
  <c r="AV92" i="14"/>
  <c r="AY92" i="14" s="1"/>
  <c r="AV93" i="14"/>
  <c r="AY93" i="14" s="1"/>
  <c r="AV94" i="14"/>
  <c r="AY94" i="14" s="1"/>
  <c r="AV95" i="14"/>
  <c r="AY95" i="14" s="1"/>
  <c r="AV96" i="14"/>
  <c r="AY96" i="14" s="1"/>
  <c r="AV97" i="14"/>
  <c r="AY97" i="14" s="1"/>
  <c r="AV98" i="14"/>
  <c r="AY98" i="14" s="1"/>
  <c r="AV99" i="14"/>
  <c r="AY99" i="14" s="1"/>
  <c r="AV100" i="14"/>
  <c r="AY100" i="14" s="1"/>
  <c r="AV101" i="14"/>
  <c r="AY101" i="14" s="1"/>
  <c r="AV102" i="14"/>
  <c r="AY102" i="14" s="1"/>
  <c r="AV103" i="14"/>
  <c r="AY103" i="14" s="1"/>
  <c r="AV104" i="14"/>
  <c r="AY104" i="14" s="1"/>
  <c r="AV105" i="14"/>
  <c r="AY105" i="14" s="1"/>
  <c r="AV106" i="14"/>
  <c r="AY106" i="14" s="1"/>
  <c r="AV107" i="14"/>
  <c r="AY107" i="14" s="1"/>
  <c r="AV108" i="14"/>
  <c r="AY108" i="14" s="1"/>
  <c r="AV109" i="14"/>
  <c r="AY109" i="14" s="1"/>
  <c r="AV110" i="14"/>
  <c r="AY110" i="14" s="1"/>
  <c r="AV111" i="14"/>
  <c r="AY111" i="14" s="1"/>
  <c r="AV112" i="14"/>
  <c r="AY112" i="14" s="1"/>
  <c r="AV113" i="14"/>
  <c r="AY113" i="14" s="1"/>
  <c r="AV114" i="14"/>
  <c r="AY114" i="14" s="1"/>
  <c r="AV115" i="14"/>
  <c r="AY115" i="14" s="1"/>
  <c r="G76" i="14"/>
  <c r="I76" i="14" s="1"/>
  <c r="G77" i="14"/>
  <c r="I77" i="14" s="1"/>
  <c r="G78" i="14"/>
  <c r="I78" i="14" s="1"/>
  <c r="G79" i="14"/>
  <c r="I79" i="14" s="1"/>
  <c r="G80" i="14"/>
  <c r="I80" i="14" s="1"/>
  <c r="V80" i="14"/>
  <c r="G81" i="14"/>
  <c r="I81" i="14" s="1"/>
  <c r="G82" i="14"/>
  <c r="I82" i="14" s="1"/>
  <c r="G83" i="14"/>
  <c r="I83" i="14" s="1"/>
  <c r="G84" i="14"/>
  <c r="I84" i="14" s="1"/>
  <c r="G85" i="14"/>
  <c r="I85" i="14" s="1"/>
  <c r="V85" i="14"/>
  <c r="G86" i="14"/>
  <c r="I86" i="14" s="1"/>
  <c r="V86" i="14"/>
  <c r="G87" i="14"/>
  <c r="I87" i="14" s="1"/>
  <c r="V87" i="14"/>
  <c r="G88" i="14"/>
  <c r="I88" i="14" s="1"/>
  <c r="V88" i="14"/>
  <c r="G89" i="14"/>
  <c r="I89" i="14" s="1"/>
  <c r="V89" i="14"/>
  <c r="G90" i="14"/>
  <c r="I90" i="14" s="1"/>
  <c r="V90" i="14"/>
  <c r="G91" i="14"/>
  <c r="I91" i="14" s="1"/>
  <c r="V91" i="14"/>
  <c r="G92" i="14"/>
  <c r="I92" i="14" s="1"/>
  <c r="V92" i="14"/>
  <c r="G93" i="14"/>
  <c r="I93" i="14" s="1"/>
  <c r="V93" i="14"/>
  <c r="G94" i="14"/>
  <c r="I94" i="14" s="1"/>
  <c r="V94" i="14"/>
  <c r="G95" i="14"/>
  <c r="I95" i="14" s="1"/>
  <c r="V95" i="14"/>
  <c r="G96" i="14"/>
  <c r="I96" i="14" s="1"/>
  <c r="V96" i="14"/>
  <c r="G97" i="14"/>
  <c r="I97" i="14" s="1"/>
  <c r="G98" i="14"/>
  <c r="I98" i="14" s="1"/>
  <c r="G99" i="14"/>
  <c r="I99" i="14" s="1"/>
  <c r="G100" i="14"/>
  <c r="I100" i="14" s="1"/>
  <c r="V100" i="14"/>
  <c r="E101" i="14"/>
  <c r="G101" i="14"/>
  <c r="I101" i="14" s="1"/>
  <c r="E102" i="14"/>
  <c r="G102" i="14"/>
  <c r="I102" i="14" s="1"/>
  <c r="E103" i="14"/>
  <c r="G103" i="14"/>
  <c r="I103" i="14" s="1"/>
  <c r="E104" i="14"/>
  <c r="G104" i="14"/>
  <c r="I104" i="14" s="1"/>
  <c r="E105" i="14"/>
  <c r="G105" i="14"/>
  <c r="I105" i="14" s="1"/>
  <c r="E106" i="14"/>
  <c r="G106" i="14"/>
  <c r="I106" i="14" s="1"/>
  <c r="E107" i="14"/>
  <c r="G107" i="14"/>
  <c r="I107" i="14" s="1"/>
  <c r="E108" i="14"/>
  <c r="G108" i="14"/>
  <c r="I108" i="14" s="1"/>
  <c r="E109" i="14"/>
  <c r="G109" i="14"/>
  <c r="I109" i="14" s="1"/>
  <c r="E110" i="14"/>
  <c r="G110" i="14"/>
  <c r="I110" i="14" s="1"/>
  <c r="E111" i="14"/>
  <c r="G111" i="14"/>
  <c r="I111" i="14" s="1"/>
  <c r="E112" i="14"/>
  <c r="G112" i="14"/>
  <c r="I112" i="14" s="1"/>
  <c r="E113" i="14"/>
  <c r="G113" i="14"/>
  <c r="I113" i="14" s="1"/>
  <c r="E114" i="14"/>
  <c r="G114" i="14"/>
  <c r="I114" i="14" s="1"/>
  <c r="E115" i="14"/>
  <c r="G115" i="14"/>
  <c r="I115" i="14" s="1"/>
  <c r="G68" i="14"/>
  <c r="I68" i="14" s="1"/>
  <c r="G69" i="14"/>
  <c r="I69" i="14" s="1"/>
  <c r="V69" i="14"/>
  <c r="G70" i="14"/>
  <c r="I70" i="14" s="1"/>
  <c r="V70" i="14"/>
  <c r="G71" i="14"/>
  <c r="I71" i="14" s="1"/>
  <c r="V71" i="14"/>
  <c r="G72" i="14"/>
  <c r="I72" i="14" s="1"/>
  <c r="G73" i="14"/>
  <c r="I73" i="14" s="1"/>
  <c r="G74" i="14"/>
  <c r="I74" i="14" s="1"/>
  <c r="G75" i="14"/>
  <c r="I75" i="14" s="1"/>
  <c r="G67" i="14"/>
  <c r="I67" i="14" s="1"/>
  <c r="G65" i="14"/>
  <c r="I65" i="14" s="1"/>
  <c r="G66" i="14"/>
  <c r="I66" i="14" s="1"/>
  <c r="AA64" i="14"/>
  <c r="G64" i="14"/>
  <c r="I64" i="14" s="1"/>
  <c r="AA63" i="14"/>
  <c r="G63" i="14"/>
  <c r="I63" i="14" s="1"/>
  <c r="AA62" i="14"/>
  <c r="G62" i="14"/>
  <c r="I62" i="14" s="1"/>
  <c r="G61" i="14"/>
  <c r="I61" i="14" s="1"/>
  <c r="G60" i="14"/>
  <c r="I60" i="14" s="1"/>
  <c r="G59" i="14"/>
  <c r="I59" i="14" s="1"/>
  <c r="G58" i="14"/>
  <c r="I58" i="14" s="1"/>
  <c r="G57" i="14"/>
  <c r="I57" i="14" s="1"/>
  <c r="G56" i="14"/>
  <c r="I56" i="14" s="1"/>
  <c r="G55" i="14"/>
  <c r="I55" i="14" s="1"/>
  <c r="G54" i="14"/>
  <c r="I54" i="14" s="1"/>
  <c r="G52" i="14"/>
  <c r="I52" i="14" s="1"/>
  <c r="G53" i="14"/>
  <c r="I53" i="14" s="1"/>
  <c r="G51" i="14"/>
  <c r="I51" i="14" s="1"/>
  <c r="G50" i="14"/>
  <c r="I50" i="14" s="1"/>
  <c r="G49" i="14"/>
  <c r="I49" i="14" s="1"/>
  <c r="G48" i="14"/>
  <c r="I48" i="14" s="1"/>
  <c r="G47" i="14"/>
  <c r="I47" i="14" s="1"/>
  <c r="G46" i="14"/>
  <c r="I46" i="14" s="1"/>
  <c r="G45" i="14"/>
  <c r="I45" i="14" s="1"/>
  <c r="G44" i="14"/>
  <c r="I44" i="14" s="1"/>
  <c r="V43" i="14"/>
  <c r="G43" i="14"/>
  <c r="I43" i="14" s="1"/>
  <c r="G42" i="14"/>
  <c r="I42" i="14" s="1"/>
  <c r="G41" i="14"/>
  <c r="I41" i="14" s="1"/>
  <c r="G40" i="14"/>
  <c r="I40" i="14" s="1"/>
  <c r="G39" i="14"/>
  <c r="I39" i="14" s="1"/>
  <c r="G38" i="14"/>
  <c r="I38" i="14" s="1"/>
  <c r="G36" i="14"/>
  <c r="I36" i="14" s="1"/>
  <c r="G37" i="14"/>
  <c r="I37" i="14" s="1"/>
  <c r="G35" i="14"/>
  <c r="I35" i="14" s="1"/>
  <c r="G34" i="14"/>
  <c r="I34" i="14" s="1"/>
  <c r="G33" i="14"/>
  <c r="I33" i="14" s="1"/>
  <c r="G32" i="14"/>
  <c r="I32" i="14" s="1"/>
  <c r="G31" i="14"/>
  <c r="I31" i="14" s="1"/>
  <c r="AA30" i="14"/>
  <c r="G30" i="14"/>
  <c r="I30" i="14" s="1"/>
  <c r="G29" i="14"/>
  <c r="I29" i="14" s="1"/>
  <c r="G27" i="14"/>
  <c r="I27" i="14" s="1"/>
  <c r="AA27" i="14"/>
  <c r="G28" i="14"/>
  <c r="I28" i="14" s="1"/>
  <c r="V26" i="14"/>
  <c r="G26" i="14"/>
  <c r="I26" i="14" s="1"/>
  <c r="G25" i="14"/>
  <c r="I25" i="14" s="1"/>
  <c r="G23" i="14"/>
  <c r="I23" i="14" s="1"/>
  <c r="AA23" i="14"/>
  <c r="G24" i="14"/>
  <c r="I24" i="14" s="1"/>
  <c r="AA24" i="14"/>
  <c r="G22" i="14"/>
  <c r="I22" i="14" s="1"/>
  <c r="G21" i="14"/>
  <c r="I21" i="14" s="1"/>
  <c r="V20" i="14"/>
  <c r="AA20" i="14"/>
  <c r="G20" i="14"/>
  <c r="I20" i="14" s="1"/>
  <c r="G19" i="14"/>
  <c r="I19" i="14" s="1"/>
  <c r="AA18" i="14"/>
  <c r="G18" i="14"/>
  <c r="I18" i="14" s="1"/>
  <c r="G16" i="14"/>
  <c r="I16" i="14" s="1"/>
  <c r="G17" i="14"/>
  <c r="I17" i="14" s="1"/>
  <c r="G15" i="14"/>
  <c r="I15" i="14" s="1"/>
  <c r="G13" i="14"/>
  <c r="I13" i="14" s="1"/>
  <c r="G14" i="14"/>
  <c r="I14" i="14" s="1"/>
  <c r="V14" i="14"/>
  <c r="AA12" i="14"/>
  <c r="G12" i="14"/>
  <c r="I12" i="14" s="1"/>
  <c r="G11" i="14"/>
  <c r="I11" i="14" s="1"/>
  <c r="G10" i="14"/>
  <c r="I10" i="14" s="1"/>
  <c r="G9" i="14"/>
  <c r="I9" i="14" s="1"/>
  <c r="V9" i="14"/>
  <c r="G8" i="14"/>
  <c r="I8" i="14" s="1"/>
  <c r="G7" i="14"/>
  <c r="I7" i="14" s="1"/>
  <c r="G6" i="14"/>
  <c r="I6" i="14" s="1"/>
  <c r="G5" i="14"/>
  <c r="I5" i="14" s="1"/>
  <c r="G4" i="14"/>
  <c r="I4" i="14" s="1"/>
  <c r="V3" i="14"/>
  <c r="G3" i="14"/>
  <c r="I3" i="14" s="1"/>
  <c r="AV2" i="14"/>
  <c r="AY2" i="14" s="1"/>
  <c r="G2" i="14"/>
  <c r="I2" i="14" s="1"/>
  <c r="I457" i="11"/>
  <c r="K457" i="11" s="1"/>
  <c r="I458" i="11"/>
  <c r="K458" i="11" s="1"/>
  <c r="X436" i="11"/>
  <c r="I456" i="11"/>
  <c r="K456" i="11" s="1"/>
  <c r="I454" i="11"/>
  <c r="K454" i="11" s="1"/>
  <c r="I455" i="11"/>
  <c r="K455" i="11" s="1"/>
  <c r="I453" i="11"/>
  <c r="K453" i="11" s="1"/>
  <c r="I451" i="11"/>
  <c r="K451" i="11" s="1"/>
  <c r="I452" i="11"/>
  <c r="K452" i="11" s="1"/>
  <c r="I450" i="11"/>
  <c r="K450" i="11" s="1"/>
  <c r="I449" i="11"/>
  <c r="K449" i="11" s="1"/>
  <c r="I447" i="11"/>
  <c r="K447" i="11" s="1"/>
  <c r="I448" i="11"/>
  <c r="K448" i="11" s="1"/>
  <c r="X446" i="11"/>
  <c r="I446" i="11"/>
  <c r="K446" i="11" s="1"/>
  <c r="X427" i="11"/>
  <c r="X426" i="11"/>
  <c r="X425" i="11"/>
  <c r="X267" i="11"/>
  <c r="X397" i="11"/>
  <c r="X398" i="11"/>
  <c r="X396" i="11"/>
  <c r="X439" i="11"/>
  <c r="X440" i="11"/>
  <c r="X441" i="11"/>
  <c r="X443" i="11"/>
  <c r="X444" i="11"/>
  <c r="X445" i="11"/>
  <c r="I445" i="11"/>
  <c r="K445" i="11" s="1"/>
  <c r="I444" i="11"/>
  <c r="K444" i="11" s="1"/>
  <c r="I443" i="11"/>
  <c r="K443" i="11" s="1"/>
  <c r="I440" i="11"/>
  <c r="K440" i="11" s="1"/>
  <c r="I441" i="11"/>
  <c r="K441" i="11" s="1"/>
  <c r="I439" i="11"/>
  <c r="K439" i="11" s="1"/>
  <c r="X435" i="11"/>
  <c r="I435" i="11"/>
  <c r="K435" i="11" s="1"/>
  <c r="I437" i="11"/>
  <c r="K437" i="11" s="1"/>
  <c r="I438" i="11"/>
  <c r="K438" i="11" s="1"/>
  <c r="I436" i="11"/>
  <c r="K436" i="11" s="1"/>
  <c r="I434" i="11"/>
  <c r="K434" i="11" s="1"/>
  <c r="I489" i="11"/>
  <c r="K489" i="11" s="1"/>
  <c r="I432" i="11"/>
  <c r="K432" i="11" s="1"/>
  <c r="I433" i="11"/>
  <c r="K433" i="11" s="1"/>
  <c r="AD507" i="11"/>
  <c r="I488" i="11"/>
  <c r="K488" i="11" s="1"/>
  <c r="I147" i="11"/>
  <c r="K147" i="11" s="1"/>
  <c r="I281" i="11"/>
  <c r="K281" i="11" s="1"/>
  <c r="I314" i="11"/>
  <c r="K314" i="11" s="1"/>
  <c r="I178" i="11"/>
  <c r="K178" i="11" s="1"/>
  <c r="I215" i="11"/>
  <c r="K215" i="11" s="1"/>
  <c r="I292" i="11"/>
  <c r="K292" i="11" s="1"/>
  <c r="I417" i="11"/>
  <c r="K417" i="11" s="1"/>
  <c r="I262" i="11"/>
  <c r="K262" i="11" s="1"/>
  <c r="I120" i="11"/>
  <c r="K120" i="11" s="1"/>
  <c r="I143" i="11"/>
  <c r="K143" i="11" s="1"/>
  <c r="I325" i="11"/>
  <c r="K325" i="11" s="1"/>
  <c r="I273" i="11"/>
  <c r="K273" i="11" s="1"/>
  <c r="I2" i="11"/>
  <c r="K2" i="11" s="1"/>
  <c r="I66" i="11"/>
  <c r="K66" i="11" s="1"/>
  <c r="I218" i="11"/>
  <c r="K218" i="11" s="1"/>
  <c r="I182" i="11"/>
  <c r="K182" i="11" s="1"/>
  <c r="I423" i="11"/>
  <c r="K423" i="11" s="1"/>
  <c r="I185" i="11"/>
  <c r="K185" i="11" s="1"/>
  <c r="I481" i="11"/>
  <c r="K481" i="11" s="1"/>
  <c r="I201" i="11"/>
  <c r="K201" i="11" s="1"/>
  <c r="I217" i="11"/>
  <c r="K217" i="11" s="1"/>
  <c r="I384" i="11"/>
  <c r="K384" i="11" s="1"/>
  <c r="I249" i="11"/>
  <c r="K249" i="11" s="1"/>
  <c r="I141" i="11"/>
  <c r="K141" i="11" s="1"/>
  <c r="I342" i="11"/>
  <c r="K342" i="11" s="1"/>
  <c r="I400" i="11"/>
  <c r="K400" i="11" s="1"/>
  <c r="I184" i="11"/>
  <c r="K184" i="11" s="1"/>
  <c r="I352" i="11"/>
  <c r="K352" i="11" s="1"/>
  <c r="I361" i="11"/>
  <c r="K361" i="11" s="1"/>
  <c r="I20" i="11"/>
  <c r="K20" i="11" s="1"/>
  <c r="I339" i="11"/>
  <c r="K339" i="11" s="1"/>
  <c r="I175" i="11"/>
  <c r="K175" i="11" s="1"/>
  <c r="I396" i="11"/>
  <c r="K396" i="11" s="1"/>
  <c r="I312" i="11"/>
  <c r="K312" i="11" s="1"/>
  <c r="I228" i="11"/>
  <c r="K228" i="11" s="1"/>
  <c r="I4" i="11"/>
  <c r="K4" i="11" s="1"/>
  <c r="I39" i="11"/>
  <c r="K39" i="11" s="1"/>
  <c r="I410" i="11"/>
  <c r="K410" i="11" s="1"/>
  <c r="I129" i="11"/>
  <c r="K129" i="11" s="1"/>
  <c r="I50" i="11"/>
  <c r="K50" i="11" s="1"/>
  <c r="I375" i="11"/>
  <c r="K375" i="11" s="1"/>
  <c r="I296" i="11"/>
  <c r="K296" i="11" s="1"/>
  <c r="I317" i="11"/>
  <c r="K317" i="11" s="1"/>
  <c r="I225" i="11"/>
  <c r="K225" i="11" s="1"/>
  <c r="I54" i="11"/>
  <c r="K54" i="11" s="1"/>
  <c r="I216" i="11"/>
  <c r="K216" i="11" s="1"/>
  <c r="I21" i="11"/>
  <c r="K21" i="11" s="1"/>
  <c r="I60" i="11"/>
  <c r="K60" i="11" s="1"/>
  <c r="I59" i="11"/>
  <c r="K59" i="11" s="1"/>
  <c r="I61" i="11"/>
  <c r="K61" i="11" s="1"/>
  <c r="I55" i="11"/>
  <c r="K55" i="11" s="1"/>
  <c r="I58" i="11"/>
  <c r="K58" i="11" s="1"/>
  <c r="I57" i="11"/>
  <c r="K57" i="11" s="1"/>
  <c r="I514" i="11"/>
  <c r="K514" i="11" s="1"/>
  <c r="I29" i="11"/>
  <c r="K29" i="11" s="1"/>
  <c r="I36" i="11"/>
  <c r="K36" i="11" s="1"/>
  <c r="I52" i="11"/>
  <c r="K52" i="11" s="1"/>
  <c r="I53" i="11"/>
  <c r="K53" i="11" s="1"/>
  <c r="I56" i="11"/>
  <c r="K56" i="11" s="1"/>
  <c r="I51" i="11"/>
  <c r="K51" i="11" s="1"/>
  <c r="I146" i="11"/>
  <c r="K146" i="11" s="1"/>
  <c r="I30" i="11"/>
  <c r="K30" i="11" s="1"/>
  <c r="I109" i="11"/>
  <c r="K109" i="11" s="1"/>
  <c r="I113" i="11"/>
  <c r="K113" i="11" s="1"/>
  <c r="I196" i="11"/>
  <c r="K196" i="11" s="1"/>
  <c r="I253" i="11"/>
  <c r="K253" i="11" s="1"/>
  <c r="I125" i="11"/>
  <c r="K125" i="11" s="1"/>
  <c r="I321" i="11"/>
  <c r="K321" i="11" s="1"/>
  <c r="I414" i="11"/>
  <c r="K414" i="11" s="1"/>
  <c r="I194" i="11"/>
  <c r="K194" i="11" s="1"/>
  <c r="I299" i="11"/>
  <c r="K299" i="11" s="1"/>
  <c r="I180" i="11"/>
  <c r="K180" i="11" s="1"/>
  <c r="I357" i="11"/>
  <c r="K357" i="11" s="1"/>
  <c r="I315" i="11"/>
  <c r="K315" i="11" s="1"/>
  <c r="I421" i="11"/>
  <c r="K421" i="11" s="1"/>
  <c r="I227" i="11"/>
  <c r="K227" i="11" s="1"/>
  <c r="I3" i="11"/>
  <c r="K3" i="11" s="1"/>
  <c r="I116" i="11"/>
  <c r="K116" i="11" s="1"/>
  <c r="I144" i="11"/>
  <c r="K144" i="11" s="1"/>
  <c r="I269" i="11"/>
  <c r="K269" i="11" s="1"/>
  <c r="I272" i="11"/>
  <c r="K272" i="11" s="1"/>
  <c r="I310" i="11"/>
  <c r="K310" i="11" s="1"/>
  <c r="I402" i="11"/>
  <c r="K402" i="11" s="1"/>
  <c r="I403" i="11"/>
  <c r="K403" i="11" s="1"/>
  <c r="I173" i="11"/>
  <c r="K173" i="11" s="1"/>
  <c r="I366" i="11"/>
  <c r="K366" i="11" s="1"/>
  <c r="I229" i="11"/>
  <c r="K229" i="11" s="1"/>
  <c r="I134" i="11"/>
  <c r="K134" i="11" s="1"/>
  <c r="I280" i="11"/>
  <c r="K280" i="11" s="1"/>
  <c r="I268" i="11"/>
  <c r="K268" i="11" s="1"/>
  <c r="I205" i="11"/>
  <c r="K205" i="11" s="1"/>
  <c r="I213" i="11"/>
  <c r="K213" i="11" s="1"/>
  <c r="I224" i="11"/>
  <c r="K224" i="11" s="1"/>
  <c r="I27" i="11"/>
  <c r="K27" i="11" s="1"/>
  <c r="I115" i="11"/>
  <c r="K115" i="11" s="1"/>
  <c r="I240" i="11"/>
  <c r="K240" i="11" s="1"/>
  <c r="I76" i="11"/>
  <c r="K76" i="11" s="1"/>
  <c r="I163" i="11"/>
  <c r="K163" i="11" s="1"/>
  <c r="I348" i="11"/>
  <c r="K348" i="11" s="1"/>
  <c r="I105" i="11"/>
  <c r="K105" i="11" s="1"/>
  <c r="I393" i="11"/>
  <c r="K393" i="11" s="1"/>
  <c r="I391" i="11"/>
  <c r="K391" i="11" s="1"/>
  <c r="I79" i="11"/>
  <c r="K79" i="11" s="1"/>
  <c r="I336" i="11"/>
  <c r="K336" i="11" s="1"/>
  <c r="I409" i="11"/>
  <c r="K409" i="11" s="1"/>
  <c r="I91" i="11"/>
  <c r="K91" i="11" s="1"/>
  <c r="I89" i="11"/>
  <c r="K89" i="11" s="1"/>
  <c r="I411" i="11"/>
  <c r="K411" i="11" s="1"/>
  <c r="I131" i="11"/>
  <c r="K131" i="11" s="1"/>
  <c r="I507" i="11"/>
  <c r="K507" i="11" s="1"/>
  <c r="I356" i="11"/>
  <c r="K356" i="11" s="1"/>
  <c r="I279" i="11"/>
  <c r="K279" i="11" s="1"/>
  <c r="I251" i="11"/>
  <c r="K251" i="11" s="1"/>
  <c r="I103" i="11"/>
  <c r="K103" i="11" s="1"/>
  <c r="I341" i="11"/>
  <c r="K341" i="11" s="1"/>
  <c r="I157" i="11"/>
  <c r="K157" i="11" s="1"/>
  <c r="I291" i="11"/>
  <c r="K291" i="11" s="1"/>
  <c r="I158" i="11"/>
  <c r="K158" i="11" s="1"/>
  <c r="I383" i="11"/>
  <c r="K383" i="11" s="1"/>
  <c r="I102" i="11"/>
  <c r="K102" i="11" s="1"/>
  <c r="I252" i="11"/>
  <c r="K252" i="11" s="1"/>
  <c r="I207" i="11"/>
  <c r="K207" i="11" s="1"/>
  <c r="I343" i="11"/>
  <c r="K343" i="11" s="1"/>
  <c r="I161" i="11"/>
  <c r="K161" i="11" s="1"/>
  <c r="I364" i="11"/>
  <c r="K364" i="11" s="1"/>
  <c r="I153" i="11"/>
  <c r="K153" i="11" s="1"/>
  <c r="I195" i="11"/>
  <c r="K195" i="11" s="1"/>
  <c r="I258" i="11"/>
  <c r="K258" i="11" s="1"/>
  <c r="I235" i="11"/>
  <c r="K235" i="11" s="1"/>
  <c r="I264" i="11"/>
  <c r="K264" i="11" s="1"/>
  <c r="I304" i="11"/>
  <c r="K304" i="11" s="1"/>
  <c r="I114" i="11"/>
  <c r="K114" i="11" s="1"/>
  <c r="I371" i="11"/>
  <c r="K371" i="11" s="1"/>
  <c r="I170" i="11"/>
  <c r="K170" i="11" s="1"/>
  <c r="I98" i="11"/>
  <c r="K98" i="11" s="1"/>
  <c r="I179" i="11"/>
  <c r="K179" i="11" s="1"/>
  <c r="I351" i="11"/>
  <c r="K351" i="11" s="1"/>
  <c r="I99" i="11"/>
  <c r="K99" i="11" s="1"/>
  <c r="I139" i="11"/>
  <c r="K139" i="11" s="1"/>
  <c r="I244" i="11"/>
  <c r="K244" i="11" s="1"/>
  <c r="I416" i="11"/>
  <c r="K416" i="11" s="1"/>
  <c r="I97" i="11"/>
  <c r="K97" i="11" s="1"/>
  <c r="I398" i="11"/>
  <c r="K398" i="11" s="1"/>
  <c r="I73" i="11"/>
  <c r="K73" i="11" s="1"/>
  <c r="I202" i="11"/>
  <c r="K202" i="11" s="1"/>
  <c r="I319" i="11"/>
  <c r="K319" i="11" s="1"/>
  <c r="I377" i="11"/>
  <c r="K377" i="11" s="1"/>
  <c r="I399" i="11"/>
  <c r="K399" i="11" s="1"/>
  <c r="I232" i="11"/>
  <c r="K232" i="11" s="1"/>
  <c r="I379" i="11"/>
  <c r="K379" i="11" s="1"/>
  <c r="I203" i="11"/>
  <c r="K203" i="11" s="1"/>
  <c r="I155" i="11"/>
  <c r="K155" i="11" s="1"/>
  <c r="I289" i="11"/>
  <c r="K289" i="11" s="1"/>
  <c r="I274" i="11"/>
  <c r="K274" i="11" s="1"/>
  <c r="I370" i="11"/>
  <c r="K370" i="11" s="1"/>
  <c r="I199" i="11"/>
  <c r="K199" i="11" s="1"/>
  <c r="I316" i="11"/>
  <c r="K316" i="11" s="1"/>
  <c r="I132" i="11"/>
  <c r="K132" i="11" s="1"/>
  <c r="I45" i="11"/>
  <c r="K45" i="11" s="1"/>
  <c r="I69" i="11"/>
  <c r="K69" i="11" s="1"/>
  <c r="I354" i="11"/>
  <c r="K354" i="11" s="1"/>
  <c r="I275" i="11"/>
  <c r="K275" i="11" s="1"/>
  <c r="I358" i="11"/>
  <c r="K358" i="11" s="1"/>
  <c r="I189" i="11"/>
  <c r="K189" i="11" s="1"/>
  <c r="I323" i="11"/>
  <c r="K323" i="11" s="1"/>
  <c r="I359" i="11"/>
  <c r="K359" i="11" s="1"/>
  <c r="I293" i="11"/>
  <c r="K293" i="11" s="1"/>
  <c r="I420" i="11"/>
  <c r="K420" i="11" s="1"/>
  <c r="I181" i="11"/>
  <c r="K181" i="11" s="1"/>
  <c r="I31" i="11"/>
  <c r="K31" i="11" s="1"/>
  <c r="I329" i="11"/>
  <c r="K329" i="11" s="1"/>
  <c r="I72" i="11"/>
  <c r="K72" i="11" s="1"/>
  <c r="I63" i="11"/>
  <c r="K63" i="11" s="1"/>
  <c r="I388" i="11"/>
  <c r="K388" i="11" s="1"/>
  <c r="I198" i="11"/>
  <c r="K198" i="11" s="1"/>
  <c r="I26" i="11"/>
  <c r="K26" i="11" s="1"/>
  <c r="I168" i="11"/>
  <c r="K168" i="11" s="1"/>
  <c r="I106" i="11"/>
  <c r="K106" i="11" s="1"/>
  <c r="I283" i="11"/>
  <c r="K283" i="11" s="1"/>
  <c r="I286" i="11"/>
  <c r="K286" i="11" s="1"/>
  <c r="I78" i="11"/>
  <c r="K78" i="11" s="1"/>
  <c r="I305" i="11"/>
  <c r="K305" i="11" s="1"/>
  <c r="I87" i="11"/>
  <c r="K87" i="11" s="1"/>
  <c r="I245" i="11"/>
  <c r="K245" i="11" s="1"/>
  <c r="I308" i="11"/>
  <c r="K308" i="11" s="1"/>
  <c r="I297" i="11"/>
  <c r="K297" i="11" s="1"/>
  <c r="I41" i="11"/>
  <c r="K41" i="11" s="1"/>
  <c r="I43" i="11"/>
  <c r="K43" i="11" s="1"/>
  <c r="I9" i="11"/>
  <c r="K9" i="11" s="1"/>
  <c r="I282" i="11"/>
  <c r="K282" i="11" s="1"/>
  <c r="I419" i="11"/>
  <c r="K419" i="11" s="1"/>
  <c r="I183" i="11"/>
  <c r="K183" i="11" s="1"/>
  <c r="I328" i="11"/>
  <c r="K328" i="11" s="1"/>
  <c r="I334" i="11"/>
  <c r="K334" i="11" s="1"/>
  <c r="I360" i="11"/>
  <c r="K360" i="11" s="1"/>
  <c r="I110" i="11"/>
  <c r="K110" i="11" s="1"/>
  <c r="I174" i="11"/>
  <c r="K174" i="11" s="1"/>
  <c r="I10" i="11"/>
  <c r="K10" i="11" s="1"/>
  <c r="I130" i="11"/>
  <c r="K130" i="11" s="1"/>
  <c r="I254" i="11"/>
  <c r="K254" i="11" s="1"/>
  <c r="I171" i="11"/>
  <c r="K171" i="11" s="1"/>
  <c r="I338" i="11"/>
  <c r="K338" i="11" s="1"/>
  <c r="I380" i="11"/>
  <c r="K380" i="11" s="1"/>
  <c r="I395" i="11"/>
  <c r="K395" i="11" s="1"/>
  <c r="I241" i="11"/>
  <c r="K241" i="11" s="1"/>
  <c r="I337" i="11"/>
  <c r="K337" i="11" s="1"/>
  <c r="I271" i="11"/>
  <c r="K271" i="11" s="1"/>
  <c r="I405" i="11"/>
  <c r="K405" i="11" s="1"/>
  <c r="I349" i="11"/>
  <c r="K349" i="11" s="1"/>
  <c r="I172" i="11"/>
  <c r="K172" i="11" s="1"/>
  <c r="I287" i="11"/>
  <c r="K287" i="11" s="1"/>
  <c r="I209" i="11"/>
  <c r="K209" i="11" s="1"/>
  <c r="I152" i="11"/>
  <c r="K152" i="11" s="1"/>
  <c r="I320" i="11"/>
  <c r="K320" i="11" s="1"/>
  <c r="I226" i="11"/>
  <c r="K226" i="11" s="1"/>
  <c r="I294" i="11"/>
  <c r="K294" i="11" s="1"/>
  <c r="I263" i="11"/>
  <c r="K263" i="11" s="1"/>
  <c r="I62" i="11"/>
  <c r="K62" i="11" s="1"/>
  <c r="I401" i="11"/>
  <c r="K401" i="11" s="1"/>
  <c r="I233" i="11"/>
  <c r="K233" i="11" s="1"/>
  <c r="I243" i="11"/>
  <c r="K243" i="11" s="1"/>
  <c r="I332" i="11"/>
  <c r="K332" i="11" s="1"/>
  <c r="I101" i="11"/>
  <c r="K101" i="11" s="1"/>
  <c r="I288" i="11"/>
  <c r="K288" i="11" s="1"/>
  <c r="I164" i="11"/>
  <c r="K164" i="11" s="1"/>
  <c r="I344" i="11"/>
  <c r="K344" i="11" s="1"/>
  <c r="I67" i="11"/>
  <c r="K67" i="11" s="1"/>
  <c r="I223" i="11"/>
  <c r="K223" i="11" s="1"/>
  <c r="I392" i="11"/>
  <c r="K392" i="11" s="1"/>
  <c r="I162" i="11"/>
  <c r="K162" i="11" s="1"/>
  <c r="I124" i="11"/>
  <c r="K124" i="11" s="1"/>
  <c r="I270" i="11"/>
  <c r="K270" i="11" s="1"/>
  <c r="I335" i="11"/>
  <c r="K335" i="11" s="1"/>
  <c r="I47" i="11"/>
  <c r="K47" i="11" s="1"/>
  <c r="I44" i="11"/>
  <c r="K44" i="11" s="1"/>
  <c r="I8" i="11"/>
  <c r="K8" i="11" s="1"/>
  <c r="I95" i="11"/>
  <c r="K95" i="11" s="1"/>
  <c r="I407" i="11"/>
  <c r="K407" i="11" s="1"/>
  <c r="I177" i="11"/>
  <c r="K177" i="11" s="1"/>
  <c r="I298" i="11"/>
  <c r="K298" i="11" s="1"/>
  <c r="I212" i="11"/>
  <c r="K212" i="11" s="1"/>
  <c r="I22" i="11"/>
  <c r="K22" i="11" s="1"/>
  <c r="I236" i="11"/>
  <c r="K236" i="11" s="1"/>
  <c r="I260" i="11"/>
  <c r="K260" i="11" s="1"/>
  <c r="I307" i="11"/>
  <c r="K307" i="11" s="1"/>
  <c r="I378" i="11"/>
  <c r="K378" i="11" s="1"/>
  <c r="I285" i="11"/>
  <c r="K285" i="11" s="1"/>
  <c r="I210" i="11"/>
  <c r="K210" i="11" s="1"/>
  <c r="I318" i="11"/>
  <c r="K318" i="11" s="1"/>
  <c r="I187" i="11"/>
  <c r="K187" i="11" s="1"/>
  <c r="I81" i="11"/>
  <c r="K81" i="11" s="1"/>
  <c r="I160" i="11"/>
  <c r="K160" i="11" s="1"/>
  <c r="I247" i="11"/>
  <c r="K247" i="11" s="1"/>
  <c r="I176" i="11"/>
  <c r="K176" i="11" s="1"/>
  <c r="I65" i="11"/>
  <c r="K65" i="11" s="1"/>
  <c r="I156" i="11"/>
  <c r="K156" i="11" s="1"/>
  <c r="I86" i="11"/>
  <c r="K86" i="11" s="1"/>
  <c r="I122" i="11"/>
  <c r="K122" i="11" s="1"/>
  <c r="I137" i="11"/>
  <c r="K137" i="11" s="1"/>
  <c r="I306" i="11"/>
  <c r="K306" i="11" s="1"/>
  <c r="I104" i="11"/>
  <c r="K104" i="11" s="1"/>
  <c r="I123" i="11"/>
  <c r="K123" i="11" s="1"/>
  <c r="I80" i="11"/>
  <c r="K80" i="11" s="1"/>
  <c r="I331" i="11"/>
  <c r="K331" i="11" s="1"/>
  <c r="I25" i="11"/>
  <c r="K25" i="11" s="1"/>
  <c r="I71" i="11"/>
  <c r="K71" i="11" s="1"/>
  <c r="I397" i="11"/>
  <c r="K397" i="11" s="1"/>
  <c r="I255" i="11"/>
  <c r="K255" i="11" s="1"/>
  <c r="I382" i="11"/>
  <c r="K382" i="11" s="1"/>
  <c r="I257" i="11"/>
  <c r="K257" i="11" s="1"/>
  <c r="I340" i="11"/>
  <c r="K340" i="11" s="1"/>
  <c r="I40" i="11"/>
  <c r="K40" i="11" s="1"/>
  <c r="I265" i="11"/>
  <c r="K265" i="11" s="1"/>
  <c r="I324" i="11"/>
  <c r="K324" i="11" s="1"/>
  <c r="I111" i="11"/>
  <c r="K111" i="11" s="1"/>
  <c r="I138" i="11"/>
  <c r="K138" i="11" s="1"/>
  <c r="I136" i="11"/>
  <c r="K136" i="11" s="1"/>
  <c r="I239" i="11"/>
  <c r="K239" i="11" s="1"/>
  <c r="I75" i="11"/>
  <c r="K75" i="11" s="1"/>
  <c r="I24" i="11"/>
  <c r="K24" i="11" s="1"/>
  <c r="I326" i="11"/>
  <c r="K326" i="11" s="1"/>
  <c r="I6" i="11"/>
  <c r="K6" i="11" s="1"/>
  <c r="I284" i="11"/>
  <c r="K284" i="11" s="1"/>
  <c r="I90" i="11"/>
  <c r="K90" i="11" s="1"/>
  <c r="I246" i="11"/>
  <c r="K246" i="11" s="1"/>
  <c r="I19" i="11"/>
  <c r="K19" i="11" s="1"/>
  <c r="I242" i="11"/>
  <c r="K242" i="11" s="1"/>
  <c r="I84" i="11"/>
  <c r="K84" i="11" s="1"/>
  <c r="I12" i="11"/>
  <c r="K12" i="11" s="1"/>
  <c r="I35" i="11"/>
  <c r="K35" i="11" s="1"/>
  <c r="I37" i="11"/>
  <c r="K37" i="11" s="1"/>
  <c r="I38" i="11"/>
  <c r="K38" i="11" s="1"/>
  <c r="I64" i="11"/>
  <c r="K64" i="11" s="1"/>
  <c r="I5" i="11"/>
  <c r="K5" i="11" s="1"/>
  <c r="I169" i="11"/>
  <c r="K169" i="11" s="1"/>
  <c r="I290" i="11"/>
  <c r="K290" i="11" s="1"/>
  <c r="I333" i="11"/>
  <c r="K333" i="11" s="1"/>
  <c r="I148" i="11"/>
  <c r="K148" i="11" s="1"/>
  <c r="I145" i="11"/>
  <c r="K145" i="11" s="1"/>
  <c r="I46" i="11"/>
  <c r="K46" i="11" s="1"/>
  <c r="I295" i="11"/>
  <c r="K295" i="11" s="1"/>
  <c r="I34" i="11"/>
  <c r="K34" i="11" s="1"/>
  <c r="I7" i="11"/>
  <c r="K7" i="11" s="1"/>
  <c r="I214" i="11"/>
  <c r="K214" i="11" s="1"/>
  <c r="I276" i="11"/>
  <c r="K276" i="11" s="1"/>
  <c r="I362" i="11"/>
  <c r="K362" i="11" s="1"/>
  <c r="I222" i="11"/>
  <c r="K222" i="11" s="1"/>
  <c r="I33" i="11"/>
  <c r="K33" i="11" s="1"/>
  <c r="I107" i="11"/>
  <c r="K107" i="11" s="1"/>
  <c r="I112" i="11"/>
  <c r="K112" i="11" s="1"/>
  <c r="I165" i="11"/>
  <c r="K165" i="11" s="1"/>
  <c r="I345" i="11"/>
  <c r="K345" i="11" s="1"/>
  <c r="I386" i="11"/>
  <c r="K386" i="11" s="1"/>
  <c r="I230" i="11"/>
  <c r="K230" i="11" s="1"/>
  <c r="I422" i="11"/>
  <c r="K422" i="11" s="1"/>
  <c r="I49" i="11"/>
  <c r="K49" i="11" s="1"/>
  <c r="I192" i="11"/>
  <c r="K192" i="11" s="1"/>
  <c r="I266" i="11"/>
  <c r="K266" i="11" s="1"/>
  <c r="I85" i="11"/>
  <c r="K85" i="11" s="1"/>
  <c r="I238" i="11"/>
  <c r="K238" i="11" s="1"/>
  <c r="I94" i="11"/>
  <c r="K94" i="11" s="1"/>
  <c r="I363" i="11"/>
  <c r="K363" i="11" s="1"/>
  <c r="I119" i="11"/>
  <c r="K119" i="11" s="1"/>
  <c r="I381" i="11"/>
  <c r="K381" i="11" s="1"/>
  <c r="I118" i="11"/>
  <c r="K118" i="11" s="1"/>
  <c r="I13" i="11"/>
  <c r="K13" i="11" s="1"/>
  <c r="I14" i="11"/>
  <c r="K14" i="11" s="1"/>
  <c r="I15" i="11"/>
  <c r="K15" i="11" s="1"/>
  <c r="I16" i="11"/>
  <c r="K16" i="11" s="1"/>
  <c r="I17" i="11"/>
  <c r="K17" i="11" s="1"/>
  <c r="I77" i="11"/>
  <c r="K77" i="11" s="1"/>
  <c r="I350" i="11"/>
  <c r="K350" i="11" s="1"/>
  <c r="I404" i="11"/>
  <c r="K404" i="11" s="1"/>
  <c r="I237" i="11"/>
  <c r="K237" i="11" s="1"/>
  <c r="I92" i="11"/>
  <c r="K92" i="11" s="1"/>
  <c r="I197" i="11"/>
  <c r="K197" i="11" s="1"/>
  <c r="I231" i="11"/>
  <c r="K231" i="11" s="1"/>
  <c r="I70" i="11"/>
  <c r="K70" i="11" s="1"/>
  <c r="I267" i="11"/>
  <c r="K267" i="11" s="1"/>
  <c r="I83" i="11"/>
  <c r="K83" i="11" s="1"/>
  <c r="I327" i="11"/>
  <c r="K327" i="11" s="1"/>
  <c r="I322" i="11"/>
  <c r="K322" i="11" s="1"/>
  <c r="I142" i="11"/>
  <c r="K142" i="11" s="1"/>
  <c r="I313" i="11"/>
  <c r="K313" i="11" s="1"/>
  <c r="I365" i="11"/>
  <c r="K365" i="11" s="1"/>
  <c r="I149" i="11"/>
  <c r="K149" i="11" s="1"/>
  <c r="I412" i="11"/>
  <c r="K412" i="11" s="1"/>
  <c r="I406" i="11"/>
  <c r="K406" i="11" s="1"/>
  <c r="I259" i="11"/>
  <c r="K259" i="11" s="1"/>
  <c r="I346" i="11"/>
  <c r="K346" i="11" s="1"/>
  <c r="I368" i="11"/>
  <c r="K368" i="11" s="1"/>
  <c r="I374" i="11"/>
  <c r="K374" i="11" s="1"/>
  <c r="I415" i="11"/>
  <c r="K415" i="11" s="1"/>
  <c r="I100" i="11"/>
  <c r="K100" i="11" s="1"/>
  <c r="I74" i="11"/>
  <c r="K74" i="11" s="1"/>
  <c r="I48" i="11"/>
  <c r="K48" i="11" s="1"/>
  <c r="I68" i="11"/>
  <c r="K68" i="11" s="1"/>
  <c r="I193" i="11"/>
  <c r="K193" i="11" s="1"/>
  <c r="I204" i="11"/>
  <c r="K204" i="11" s="1"/>
  <c r="I159" i="11"/>
  <c r="K159" i="11" s="1"/>
  <c r="I32" i="11"/>
  <c r="K32" i="11" s="1"/>
  <c r="I248" i="11"/>
  <c r="K248" i="11" s="1"/>
  <c r="I126" i="11"/>
  <c r="K126" i="11" s="1"/>
  <c r="I11" i="11"/>
  <c r="K11" i="11" s="1"/>
  <c r="I394" i="11"/>
  <c r="K394" i="11" s="1"/>
  <c r="I355" i="11"/>
  <c r="K355" i="11" s="1"/>
  <c r="I250" i="11"/>
  <c r="K250" i="11" s="1"/>
  <c r="I93" i="11"/>
  <c r="K93" i="11" s="1"/>
  <c r="I127" i="11"/>
  <c r="K127" i="11" s="1"/>
  <c r="I418" i="11"/>
  <c r="K418" i="11" s="1"/>
  <c r="I151" i="11"/>
  <c r="K151" i="11" s="1"/>
  <c r="I387" i="11"/>
  <c r="K387" i="11" s="1"/>
  <c r="I128" i="11"/>
  <c r="K128" i="11" s="1"/>
  <c r="I390" i="11"/>
  <c r="K390" i="11" s="1"/>
  <c r="I186" i="11"/>
  <c r="K186" i="11" s="1"/>
  <c r="I140" i="11"/>
  <c r="K140" i="11" s="1"/>
  <c r="I353" i="11"/>
  <c r="K353" i="11" s="1"/>
  <c r="I23" i="11"/>
  <c r="K23" i="11" s="1"/>
  <c r="I166" i="11"/>
  <c r="K166" i="11" s="1"/>
  <c r="I42" i="11"/>
  <c r="K42" i="11" s="1"/>
  <c r="I154" i="11"/>
  <c r="K154" i="11" s="1"/>
  <c r="I82" i="11"/>
  <c r="K82" i="11" s="1"/>
  <c r="I302" i="11"/>
  <c r="K302" i="11" s="1"/>
  <c r="I234" i="11"/>
  <c r="K234" i="11" s="1"/>
  <c r="I372" i="11"/>
  <c r="K372" i="11" s="1"/>
  <c r="I221" i="11"/>
  <c r="K221" i="11" s="1"/>
  <c r="I278" i="11"/>
  <c r="K278" i="11" s="1"/>
  <c r="I96" i="11"/>
  <c r="K96" i="11" s="1"/>
  <c r="I330" i="11"/>
  <c r="K330" i="11" s="1"/>
  <c r="I413" i="11"/>
  <c r="K413" i="11" s="1"/>
  <c r="I261" i="11"/>
  <c r="K261" i="11" s="1"/>
  <c r="I373" i="11"/>
  <c r="K373" i="11" s="1"/>
  <c r="I167" i="11"/>
  <c r="K167" i="11" s="1"/>
  <c r="I301" i="11"/>
  <c r="K301" i="11" s="1"/>
  <c r="I220" i="11"/>
  <c r="K220" i="11" s="1"/>
  <c r="I108" i="11"/>
  <c r="K108" i="11" s="1"/>
  <c r="I408" i="11"/>
  <c r="K408" i="11" s="1"/>
  <c r="I369" i="11"/>
  <c r="K369" i="11" s="1"/>
  <c r="I150" i="11"/>
  <c r="K150" i="11" s="1"/>
  <c r="I376" i="11"/>
  <c r="K376" i="11" s="1"/>
  <c r="I28" i="11"/>
  <c r="K28" i="11" s="1"/>
  <c r="I188" i="11"/>
  <c r="K188" i="11" s="1"/>
  <c r="I300" i="11"/>
  <c r="K300" i="11" s="1"/>
  <c r="I200" i="11"/>
  <c r="K200" i="11" s="1"/>
  <c r="I211" i="11"/>
  <c r="K211" i="11" s="1"/>
  <c r="I309" i="11"/>
  <c r="K309" i="11" s="1"/>
  <c r="I135" i="11"/>
  <c r="K135" i="11" s="1"/>
  <c r="I117" i="11"/>
  <c r="K117" i="11" s="1"/>
  <c r="I277" i="11"/>
  <c r="K277" i="11" s="1"/>
  <c r="I385" i="11"/>
  <c r="K385" i="11" s="1"/>
  <c r="I367" i="11"/>
  <c r="K367" i="11" s="1"/>
  <c r="I303" i="11"/>
  <c r="K303" i="11" s="1"/>
  <c r="I206" i="11"/>
  <c r="K206" i="11" s="1"/>
  <c r="I389" i="11"/>
  <c r="K389" i="11" s="1"/>
  <c r="I347" i="11"/>
  <c r="K347" i="11" s="1"/>
  <c r="I88" i="11"/>
  <c r="K88" i="11" s="1"/>
  <c r="I311" i="11"/>
  <c r="K311" i="11" s="1"/>
  <c r="I208" i="11"/>
  <c r="K208" i="11" s="1"/>
  <c r="I121" i="11"/>
  <c r="K121" i="11" s="1"/>
  <c r="I18" i="11"/>
  <c r="K18" i="11" s="1"/>
  <c r="I424" i="11"/>
  <c r="K424" i="11" s="1"/>
  <c r="I425" i="11"/>
  <c r="K425" i="11" s="1"/>
  <c r="I426" i="11"/>
  <c r="K426" i="11" s="1"/>
  <c r="I427" i="11"/>
  <c r="K427" i="11" s="1"/>
  <c r="I428" i="11"/>
  <c r="K428" i="11" s="1"/>
  <c r="I429" i="11"/>
  <c r="K429" i="11" s="1"/>
  <c r="I430" i="11"/>
  <c r="K430" i="11" s="1"/>
  <c r="I431" i="11"/>
  <c r="K431" i="11" s="1"/>
  <c r="X387" i="11"/>
  <c r="X356" i="11"/>
  <c r="X416" i="11"/>
  <c r="X507" i="11"/>
  <c r="C172" i="13"/>
  <c r="C4" i="13"/>
  <c r="C5" i="13"/>
  <c r="C7" i="13"/>
  <c r="K442" i="11"/>
  <c r="X442" i="11"/>
  <c r="X408" i="11"/>
  <c r="X81" i="11"/>
  <c r="AI393" i="11"/>
  <c r="X393" i="11"/>
  <c r="AD388" i="11"/>
  <c r="X388" i="11"/>
  <c r="X378" i="11"/>
  <c r="AD387" i="11"/>
  <c r="R339" i="11"/>
  <c r="AD358" i="11"/>
  <c r="X350" i="11"/>
  <c r="X344" i="11"/>
  <c r="X335" i="11"/>
  <c r="X326" i="11"/>
  <c r="X330" i="11"/>
  <c r="X314" i="11"/>
  <c r="X312" i="11"/>
  <c r="X311" i="11"/>
  <c r="X310" i="11"/>
  <c r="X308" i="11"/>
  <c r="X61" i="11"/>
  <c r="X302" i="11"/>
  <c r="X300" i="11"/>
  <c r="X299" i="11"/>
  <c r="X325" i="11"/>
  <c r="X284" i="11"/>
  <c r="X255" i="11"/>
  <c r="X281" i="11"/>
  <c r="X270" i="11"/>
  <c r="X269" i="11"/>
  <c r="X268" i="11"/>
  <c r="X250" i="11"/>
  <c r="X244" i="11"/>
  <c r="X240" i="11"/>
  <c r="X239" i="11"/>
  <c r="X238" i="11"/>
  <c r="X51" i="11"/>
  <c r="X214" i="11"/>
  <c r="X197" i="11"/>
  <c r="X193" i="11"/>
  <c r="X188" i="11"/>
  <c r="X170" i="11"/>
  <c r="X169" i="11"/>
  <c r="X168" i="11"/>
  <c r="X163" i="11"/>
  <c r="X156" i="11"/>
  <c r="X151" i="11"/>
  <c r="X147" i="11"/>
  <c r="X146" i="11"/>
  <c r="X145" i="11"/>
  <c r="X143" i="11"/>
  <c r="X142" i="11"/>
  <c r="X141" i="11"/>
  <c r="X140" i="11"/>
  <c r="X139" i="11"/>
  <c r="X138" i="11"/>
  <c r="X137" i="11"/>
  <c r="X136" i="11"/>
  <c r="X135" i="11"/>
  <c r="X132" i="11"/>
  <c r="X131" i="11"/>
  <c r="X129" i="11"/>
  <c r="X127" i="11"/>
  <c r="X126" i="11"/>
  <c r="X125" i="11"/>
  <c r="X124" i="11"/>
  <c r="X123" i="11"/>
  <c r="X121" i="11"/>
  <c r="X120" i="11"/>
  <c r="X119" i="11"/>
  <c r="X118" i="11"/>
  <c r="X117" i="11"/>
  <c r="X116" i="11"/>
  <c r="X115" i="11"/>
  <c r="X114" i="11"/>
  <c r="X113" i="11"/>
  <c r="X112" i="11"/>
  <c r="X111" i="11"/>
  <c r="X110" i="11"/>
  <c r="X108" i="11"/>
  <c r="X107" i="11"/>
  <c r="X105" i="11"/>
  <c r="X104" i="11"/>
  <c r="X103" i="11"/>
  <c r="X102" i="11"/>
  <c r="X101" i="11"/>
  <c r="X100" i="11"/>
  <c r="X99" i="11"/>
  <c r="X97" i="11"/>
  <c r="X96" i="11"/>
  <c r="X95" i="11"/>
  <c r="X94" i="11"/>
  <c r="X93" i="11"/>
  <c r="X92" i="11"/>
  <c r="X91" i="11"/>
  <c r="X90" i="11"/>
  <c r="X89" i="11"/>
  <c r="X88" i="11"/>
  <c r="X86" i="11"/>
  <c r="X85" i="11"/>
  <c r="X84" i="11"/>
  <c r="X76" i="11"/>
  <c r="X75" i="11"/>
  <c r="X74" i="11"/>
  <c r="X73" i="11"/>
  <c r="X72" i="11"/>
  <c r="X71" i="11"/>
  <c r="X69" i="11"/>
  <c r="X67" i="11"/>
  <c r="X66" i="11"/>
  <c r="X64" i="11"/>
  <c r="X63" i="11"/>
  <c r="X62" i="11"/>
  <c r="X56" i="11"/>
  <c r="X53" i="11"/>
  <c r="X52" i="11"/>
  <c r="X36" i="11"/>
  <c r="X29" i="11"/>
  <c r="X57" i="11"/>
  <c r="X58" i="11"/>
  <c r="X59" i="11"/>
  <c r="X60" i="11"/>
  <c r="X50" i="11"/>
  <c r="X49" i="11"/>
  <c r="X46" i="11"/>
  <c r="X45" i="11"/>
  <c r="X44" i="11"/>
  <c r="X43" i="11"/>
  <c r="X42" i="11"/>
  <c r="X252" i="11"/>
  <c r="X251" i="11"/>
  <c r="X249" i="11"/>
  <c r="X248" i="11"/>
  <c r="X247" i="11"/>
  <c r="X41" i="11"/>
  <c r="X40" i="11"/>
  <c r="X39" i="11"/>
  <c r="X38" i="11"/>
  <c r="X37" i="11"/>
  <c r="X35" i="11"/>
  <c r="X34" i="11"/>
  <c r="X33" i="11"/>
  <c r="X31" i="11"/>
  <c r="X54" i="11"/>
  <c r="X28" i="11"/>
  <c r="X27" i="11"/>
  <c r="X26" i="11"/>
  <c r="X258" i="11"/>
  <c r="X25" i="11"/>
  <c r="X24" i="11"/>
  <c r="X23" i="11"/>
  <c r="X22" i="11"/>
  <c r="X20" i="11"/>
  <c r="X19" i="11"/>
  <c r="X18" i="11"/>
  <c r="X17" i="11"/>
  <c r="X16" i="11"/>
  <c r="X15" i="11"/>
  <c r="X14" i="11"/>
  <c r="X13" i="11"/>
  <c r="X12" i="11"/>
  <c r="X10" i="11"/>
  <c r="X9" i="11"/>
  <c r="X7" i="11"/>
  <c r="X4" i="11"/>
  <c r="X3" i="11"/>
  <c r="X246" i="11"/>
  <c r="X2" i="11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AE368" i="11" l="1"/>
  <c r="AE57" i="11"/>
  <c r="AE262" i="11"/>
  <c r="AE131" i="11"/>
  <c r="AE358" i="11"/>
  <c r="AE206" i="11"/>
  <c r="AE267" i="11"/>
  <c r="AE11" i="11"/>
  <c r="AE91" i="11"/>
  <c r="AE4" i="11"/>
  <c r="AE107" i="11"/>
  <c r="AE254" i="11"/>
  <c r="AE33" i="11"/>
  <c r="AE79" i="11"/>
  <c r="AE281" i="11"/>
  <c r="AE245" i="11"/>
  <c r="AE424" i="11"/>
  <c r="AE69" i="11"/>
  <c r="AE58" i="11"/>
  <c r="AE362" i="11"/>
  <c r="AE180" i="11"/>
  <c r="AE441" i="11"/>
  <c r="AE56" i="11"/>
  <c r="AE21" i="11"/>
  <c r="AE42" i="11"/>
  <c r="AE365" i="11"/>
  <c r="AE45" i="11"/>
  <c r="AE311" i="11"/>
  <c r="AE357" i="11"/>
  <c r="AE261" i="11"/>
  <c r="AE509" i="11"/>
  <c r="AE59" i="11"/>
  <c r="AE211" i="11"/>
  <c r="AE367" i="11"/>
  <c r="AE396" i="11"/>
  <c r="BA45" i="11"/>
  <c r="AE181" i="11"/>
  <c r="AE127" i="11"/>
  <c r="AE29" i="11"/>
  <c r="AE32" i="11"/>
  <c r="AE13" i="11"/>
  <c r="BA13" i="11"/>
  <c r="AE14" i="11"/>
  <c r="BA14" i="11"/>
  <c r="AE15" i="11"/>
  <c r="BA15" i="11"/>
  <c r="AE16" i="11"/>
  <c r="BA16" i="11"/>
  <c r="AE17" i="11"/>
  <c r="BA17" i="11"/>
  <c r="AE20" i="11"/>
  <c r="BA20" i="11"/>
  <c r="AE35" i="11"/>
  <c r="BA35" i="11"/>
  <c r="AE37" i="11"/>
  <c r="BA37" i="11"/>
  <c r="AE50" i="11"/>
  <c r="BA50" i="11"/>
  <c r="AE61" i="11"/>
  <c r="BA61" i="11"/>
  <c r="AE36" i="11"/>
  <c r="BA36" i="11"/>
  <c r="AE52" i="11"/>
  <c r="BA52" i="11"/>
  <c r="BA67" i="11"/>
  <c r="AE84" i="11"/>
  <c r="BA84" i="11"/>
  <c r="AE132" i="11"/>
  <c r="BA132" i="11"/>
  <c r="AE71" i="11"/>
  <c r="BA71" i="11"/>
  <c r="AE67" i="11"/>
  <c r="B16" i="15"/>
  <c r="B14" i="15"/>
  <c r="B15" i="15"/>
  <c r="B20" i="15"/>
  <c r="B2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Freire da Silva</author>
  </authors>
  <commentList>
    <comment ref="AA14" authorId="0" shapeId="0" xr:uid="{00000000-0006-0000-0300-000001000000}">
      <text>
        <r>
          <rPr>
            <sz val="11"/>
            <color theme="1"/>
            <rFont val="Calibri"/>
            <family val="2"/>
          </rPr>
          <t xml:space="preserve">Renata Freire da Silva:
Mensalidade R$2.600,00
Implantação: R$ 18.000,00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tc={098B1310-2EC0-4539-998A-7A7C4253D895}</author>
    <author>Renata Freire da Silva</author>
    <author>tc={F2A6DC95-237C-41FE-A105-7F1B7A80FAFF}</author>
  </authors>
  <commentList>
    <comment ref="AH70" authorId="0" shapeId="0" xr:uid="{00000000-0006-0000-06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Notas sem contrato</t>
      </text>
    </comment>
    <comment ref="Z110" authorId="1" shapeId="0" xr:uid="{00000000-0006-0000-0600-000002000000}">
      <text>
        <r>
          <rPr>
            <sz val="11"/>
            <color theme="1"/>
            <rFont val="Calibri"/>
            <family val="2"/>
          </rPr>
          <t>Renata Freire da Silva:
R$ 13.078,00 (Treze Mil e Setenta e Oito Reais) faturado em 01 única nota. 
Sendo o vencimento 30 dias no mês subsequente à assinatura da proposta.
Implantação
R$ 117.123,00 faturado em 01 única nota e parcelado em 6x sem juros de R$ 
19.520,50 (Dezenove Mil Quinhentos e Vinte Reais e Cinquenta Centavos). 
Iniciando a Primeira parcela 30 dias após assinatura da proposta e demais 
nos meses subsequentes.
SaaS Mensal (Assinatura)
R$ 12.800,00 (Doze Mil e Oitocentos Reais). Sendo o vencimento da primeira 
parcela 30 dias no mês subsequente à assinatura da proposta. E demais 
parcelas todo dia 25 de cada mês.</t>
        </r>
      </text>
    </comment>
    <comment ref="AH437" authorId="2" shapeId="0" xr:uid="{00000000-0006-0000-0600-000003000000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Pago pelo PROAC
</t>
      </text>
    </comment>
  </commentList>
</comments>
</file>

<file path=xl/sharedStrings.xml><?xml version="1.0" encoding="utf-8"?>
<sst xmlns="http://schemas.openxmlformats.org/spreadsheetml/2006/main" count="21690" uniqueCount="5981">
  <si>
    <t>FONTE PAGODORA</t>
  </si>
  <si>
    <t>Institucional</t>
  </si>
  <si>
    <t>Contrato de Gestão</t>
  </si>
  <si>
    <t>PRONAC 2022</t>
  </si>
  <si>
    <t>PROAC</t>
  </si>
  <si>
    <t>CMDCA</t>
  </si>
  <si>
    <t>PRONAC 2023</t>
  </si>
  <si>
    <t>PRONAC Temporada de Óperas</t>
  </si>
  <si>
    <t>CONTRATO SAP</t>
  </si>
  <si>
    <t>GESTOR DO CONTRATO</t>
  </si>
  <si>
    <t xml:space="preserve">SITUAÇÃO </t>
  </si>
  <si>
    <t>ADLINE POZZEBON</t>
  </si>
  <si>
    <t>adline.pozzebon@sustenidos.org.br</t>
  </si>
  <si>
    <t>CONTÍNUO</t>
  </si>
  <si>
    <t>RAFAEL ANTUNES</t>
  </si>
  <si>
    <t>rafael.antunes@sustenidos.org.br</t>
  </si>
  <si>
    <t>MARCELO SILVA</t>
  </si>
  <si>
    <t>ANA MASCARENHAS</t>
  </si>
  <si>
    <t xml:space="preserve"> ana.mascarenhas@sustenidos.org.br</t>
  </si>
  <si>
    <t>ANA LEITE</t>
  </si>
  <si>
    <t>ana.leite@sustenidos.org.br</t>
  </si>
  <si>
    <t>marcelo.silva@sustenidos.org.br</t>
  </si>
  <si>
    <t>GILDEMAR DE JESUS OLIVEIRA</t>
  </si>
  <si>
    <t>gildemar.oliveira@sustenidos.org.br</t>
  </si>
  <si>
    <t xml:space="preserve">MARIANA PEIXOTO FERREIRA </t>
  </si>
  <si>
    <t>mariana.ferreira@sustenidos.org.br</t>
  </si>
  <si>
    <t>CLAUDIA FREIXEIDAS</t>
  </si>
  <si>
    <t>claudia.freixedas@sustenidos.org.br</t>
  </si>
  <si>
    <t>CAMILA SILVA</t>
  </si>
  <si>
    <t>camila.silva@sustenidos.org.br</t>
  </si>
  <si>
    <t>LAURA RIBEIRO BRAGA</t>
  </si>
  <si>
    <t>laura.braga@sustenidos.org.br</t>
  </si>
  <si>
    <t>1025-746</t>
  </si>
  <si>
    <t>SABRINA MAGALHÃES</t>
  </si>
  <si>
    <t>sabrina.magalhaes@conservatoriodetatui.org.br</t>
  </si>
  <si>
    <t xml:space="preserve">RENATO BANDEL </t>
  </si>
  <si>
    <t>renato.bandel@conservatoriodetatui.org.br</t>
  </si>
  <si>
    <t>SUSANA CORDEIRO</t>
  </si>
  <si>
    <t>susana.emidio@sustenidos.org.br</t>
  </si>
  <si>
    <t>RENATO BANDEL</t>
  </si>
  <si>
    <t>ALESSANDRA COSTA</t>
  </si>
  <si>
    <t>JAILTON CRUZ</t>
  </si>
  <si>
    <t>JAILTON.CRUZ@conservatoriodetatui.org.br</t>
  </si>
  <si>
    <t>Nº do item</t>
  </si>
  <si>
    <t>Descrição do item</t>
  </si>
  <si>
    <t>Nome do grupo</t>
  </si>
  <si>
    <t>Código Conta de Despesa</t>
  </si>
  <si>
    <t>Nome Conta de Despesa</t>
  </si>
  <si>
    <t>CON00000001</t>
  </si>
  <si>
    <t>TELEFONE FIXO</t>
  </si>
  <si>
    <t>SERVICOS DE TERCEIROS</t>
  </si>
  <si>
    <t>4.02.01.02.004</t>
  </si>
  <si>
    <t>TELEFONE FIXO/MOVEL</t>
  </si>
  <si>
    <t>CON00000002</t>
  </si>
  <si>
    <t>AGUA E ESGOTO</t>
  </si>
  <si>
    <t>4.02.01.02.003</t>
  </si>
  <si>
    <t>CON00000003</t>
  </si>
  <si>
    <t>GÁS</t>
  </si>
  <si>
    <t>4.02.01.02.005</t>
  </si>
  <si>
    <t>RC0000001</t>
  </si>
  <si>
    <t>CONTRATO DE GESTAO</t>
  </si>
  <si>
    <t>RECEITAS</t>
  </si>
  <si>
    <t>RC0000002</t>
  </si>
  <si>
    <t>PRONAC TATUÍ</t>
  </si>
  <si>
    <t>RC0000003</t>
  </si>
  <si>
    <t>BILHETERIA</t>
  </si>
  <si>
    <t>RC0000004</t>
  </si>
  <si>
    <t>PRONAC TMSP - COMPARTILHADO</t>
  </si>
  <si>
    <t>RC0000005</t>
  </si>
  <si>
    <t>PRONAC TMSP - temporada de operas</t>
  </si>
  <si>
    <t>RC0000006</t>
  </si>
  <si>
    <t>PRONAC MUSICOU</t>
  </si>
  <si>
    <t>RC0000007</t>
  </si>
  <si>
    <t>OUTRAS ENTRADAS</t>
  </si>
  <si>
    <t>RC0000008</t>
  </si>
  <si>
    <t>OUTROS PATROCINIOS</t>
  </si>
  <si>
    <t>RC0000009</t>
  </si>
  <si>
    <t>RENDIMENTOS APLIC FINANCEIRA</t>
  </si>
  <si>
    <t>RC0000010</t>
  </si>
  <si>
    <t>CONTRIBUIÇÕES E DOAÇÕES</t>
  </si>
  <si>
    <t>RC0000011</t>
  </si>
  <si>
    <t>RESSARCIMENTO DE AÇÃO JUDICIAL</t>
  </si>
  <si>
    <t>RC0000012</t>
  </si>
  <si>
    <t>DESPESA RECUPERADA DIVERSAS</t>
  </si>
  <si>
    <t>RC0000013</t>
  </si>
  <si>
    <t>DESCONTO OBTIDO</t>
  </si>
  <si>
    <t>RC0000014</t>
  </si>
  <si>
    <t>LOCAÇÃO OUTDOOR</t>
  </si>
  <si>
    <t>RC0000015</t>
  </si>
  <si>
    <t>LOCAÇÃO DE CANTINA</t>
  </si>
  <si>
    <t>RC0000016</t>
  </si>
  <si>
    <t>RESTAURANTE</t>
  </si>
  <si>
    <t>RC0000017</t>
  </si>
  <si>
    <t>LOCAÇÃO DE ESPAÇO PARA EVENTOS</t>
  </si>
  <si>
    <t>RC0000018</t>
  </si>
  <si>
    <t>BAR</t>
  </si>
  <si>
    <t>RC0000019</t>
  </si>
  <si>
    <t>ESTACIONAMENTO</t>
  </si>
  <si>
    <t>RC0000020</t>
  </si>
  <si>
    <t>ASSINATURA</t>
  </si>
  <si>
    <t>RC0000021</t>
  </si>
  <si>
    <t>VENDAS AVULSAS</t>
  </si>
  <si>
    <t>RC0000022</t>
  </si>
  <si>
    <t>LIBRETOS</t>
  </si>
  <si>
    <t>SRV00000001</t>
  </si>
  <si>
    <t>SERVICOS DE CATERING</t>
  </si>
  <si>
    <t>4.05.01.11.004</t>
  </si>
  <si>
    <t>CATERING/LANCHES</t>
  </si>
  <si>
    <t>SRV00000002</t>
  </si>
  <si>
    <t>LOCACAO / COMPRA MATERIAL INFRAESTRUTURA</t>
  </si>
  <si>
    <t>LOCACOES</t>
  </si>
  <si>
    <t>4.05.01.10.029</t>
  </si>
  <si>
    <t>LOCAÇÃO/COMPRA DE MATERIAL</t>
  </si>
  <si>
    <t>SRV00000003</t>
  </si>
  <si>
    <t>LOCAÇÃO/ COMPRA DE EQUIPAMENTOS INFRAESTRUTURA</t>
  </si>
  <si>
    <t>4.05.01.10.027</t>
  </si>
  <si>
    <t>LOCAÇÃO/COMPRA DE EQUIPAMENTOS</t>
  </si>
  <si>
    <t>SRV00000004</t>
  </si>
  <si>
    <t>SERVICOS DE AFINACAO DE INSTRUMENTOS</t>
  </si>
  <si>
    <t>4.05.01.11.003</t>
  </si>
  <si>
    <t>AFINAÇÃO DE PIANO</t>
  </si>
  <si>
    <t>SRV00000005</t>
  </si>
  <si>
    <t>LOCACAO / COMPRA EQUIPAMENTOS DE  LUZ</t>
  </si>
  <si>
    <t>4.05.01.10.030</t>
  </si>
  <si>
    <t>LOCAÇÃO/COMPRA DE EQUIPAMENTOS DE LUZ</t>
  </si>
  <si>
    <t>SRV00000006</t>
  </si>
  <si>
    <t>SERVICOS DE TRADUCAO / LEGENDAS</t>
  </si>
  <si>
    <t>4.05.01.11.013</t>
  </si>
  <si>
    <t>TRADUÇÃO/LEGENDA</t>
  </si>
  <si>
    <t>SRV00000007</t>
  </si>
  <si>
    <t>SERVICOS DE AJUDANTE / CARREGADOR</t>
  </si>
  <si>
    <t>4.05.01.11.100</t>
  </si>
  <si>
    <t>AJUDANTE / CARREGADOR</t>
  </si>
  <si>
    <t>SRV00000008</t>
  </si>
  <si>
    <t>SERVIÇOS DE DIVULGACAO</t>
  </si>
  <si>
    <t>4.05.01.11.091</t>
  </si>
  <si>
    <t>DIVULGACAO</t>
  </si>
  <si>
    <t>SRV00000009</t>
  </si>
  <si>
    <t>CENOGRAFO</t>
  </si>
  <si>
    <t>4.05.01.11.111</t>
  </si>
  <si>
    <t>CENOGRAFIA</t>
  </si>
  <si>
    <t>SRV00000010</t>
  </si>
  <si>
    <t>ADEREÇOS</t>
  </si>
  <si>
    <t>4.05.01.11.104</t>
  </si>
  <si>
    <t>SRV00000011</t>
  </si>
  <si>
    <t>SERVICOS CENARIO</t>
  </si>
  <si>
    <t>4.05.01.11.019</t>
  </si>
  <si>
    <t>CENÁRIO</t>
  </si>
  <si>
    <t>SRV00000012</t>
  </si>
  <si>
    <t>SERVICOS DE ILUMINACAO</t>
  </si>
  <si>
    <t>4.05.01.11.015</t>
  </si>
  <si>
    <t>ILUMINAÇÃO</t>
  </si>
  <si>
    <t>SRV00000013</t>
  </si>
  <si>
    <t>SERVIÇOS DE VISAGISMO</t>
  </si>
  <si>
    <t>4.05.01.11.024</t>
  </si>
  <si>
    <t>VISAGISMO</t>
  </si>
  <si>
    <t>SRV00000014</t>
  </si>
  <si>
    <t>SERVICOS DE TEXTO PARA PROGRAMAS DE SALA</t>
  </si>
  <si>
    <t>4.05.01.11.023</t>
  </si>
  <si>
    <t>TEXTO PARA PROGRAMAS DE SALA</t>
  </si>
  <si>
    <t>SRV00000015</t>
  </si>
  <si>
    <t>CACHES - ASSISTENTE DE DIRECAO</t>
  </si>
  <si>
    <t>4.05.01.08.049</t>
  </si>
  <si>
    <t>ASSISTENTE DE DIREÇÃO</t>
  </si>
  <si>
    <t>SRV00000016</t>
  </si>
  <si>
    <t>CACHES - SERVIÇOS DE ARTISTAS AUDIOVISUAIS</t>
  </si>
  <si>
    <t>4.05.01.08.044</t>
  </si>
  <si>
    <t>SERVIÇO DE ARTISTA AUDIOVISUAL</t>
  </si>
  <si>
    <t>SRV00000017</t>
  </si>
  <si>
    <t>CACHES - ESPETACULOS</t>
  </si>
  <si>
    <t>4.05.01.08.056</t>
  </si>
  <si>
    <t>ESPETÁCULOS</t>
  </si>
  <si>
    <t>SRV00000018</t>
  </si>
  <si>
    <t>CACHES - ATOR / ATRIZ</t>
  </si>
  <si>
    <t>4.05.01.08.053</t>
  </si>
  <si>
    <t>ATOR</t>
  </si>
  <si>
    <t>SRV00000019</t>
  </si>
  <si>
    <t>CACHES - MAESTROS</t>
  </si>
  <si>
    <t>4.05.01.08.021</t>
  </si>
  <si>
    <t>MAESTROS</t>
  </si>
  <si>
    <t>SRV00000020</t>
  </si>
  <si>
    <t>CACHES - CANTORES</t>
  </si>
  <si>
    <t>4.05.01.08.020</t>
  </si>
  <si>
    <t>CANTORES</t>
  </si>
  <si>
    <t>SRV00000021</t>
  </si>
  <si>
    <t>CACHES - PALESTRANTES</t>
  </si>
  <si>
    <t>4.05.01.08.029</t>
  </si>
  <si>
    <t>PALESTRAS / CURSOS</t>
  </si>
  <si>
    <t>SRV00000022</t>
  </si>
  <si>
    <t>CACHES - PROFESSORES</t>
  </si>
  <si>
    <t>4.05.01.08.023</t>
  </si>
  <si>
    <t>PROFESSORES</t>
  </si>
  <si>
    <t>SRV00000023</t>
  </si>
  <si>
    <t>CACHES - WORKSHOP</t>
  </si>
  <si>
    <t>4.05.01.08.057</t>
  </si>
  <si>
    <t>WORKSHOP / MASTERCLASS / AULAS/ OFICINAS</t>
  </si>
  <si>
    <t>SRV00000024</t>
  </si>
  <si>
    <t>LOCACAO DE INSTRUMENTOS MUSICAIS</t>
  </si>
  <si>
    <t>4.05.01.10.001</t>
  </si>
  <si>
    <t>LOCAÇÃO DE INSTRUMENTOS MUSICAIS</t>
  </si>
  <si>
    <t>SRV00000025</t>
  </si>
  <si>
    <t>SERVICOS DE TAXI</t>
  </si>
  <si>
    <t>4.05.01.09.005</t>
  </si>
  <si>
    <t>TÁXI</t>
  </si>
  <si>
    <t>SRV00000026</t>
  </si>
  <si>
    <t>LOCACAO DE GRADIL</t>
  </si>
  <si>
    <t>4.05.01.10.013</t>
  </si>
  <si>
    <t>LOCAÇAO DE GRADIL</t>
  </si>
  <si>
    <t>SRV00000027</t>
  </si>
  <si>
    <t>LOCAÇÃO/COMPRA DE PARTITURAS</t>
  </si>
  <si>
    <t>4.05.01.10.004</t>
  </si>
  <si>
    <t>LOCAÇÃO/ COMPRA DE PARTITURAS</t>
  </si>
  <si>
    <t>SRV00000028</t>
  </si>
  <si>
    <t>CACHES - DIRETOR (A)</t>
  </si>
  <si>
    <t>4.05.01.08.060</t>
  </si>
  <si>
    <t>DIRETOR(A)</t>
  </si>
  <si>
    <t>SRV00000029</t>
  </si>
  <si>
    <t>CACHES - ELENCO DE APOIO</t>
  </si>
  <si>
    <t>4.05.01.08.059</t>
  </si>
  <si>
    <t>ELENCO DE APOIO</t>
  </si>
  <si>
    <t>SRV00000030</t>
  </si>
  <si>
    <t>PASSAGENS AEREAS - LOGISTICA</t>
  </si>
  <si>
    <t>4.05.01.09.003</t>
  </si>
  <si>
    <t>PASSAGENS AÉREAS</t>
  </si>
  <si>
    <t>SRV00000031</t>
  </si>
  <si>
    <t>HOSPEDAGENS - LOGISTICA</t>
  </si>
  <si>
    <t>4.05.01.09.002</t>
  </si>
  <si>
    <t>HOSPEDAGENS</t>
  </si>
  <si>
    <t>SRV00000032</t>
  </si>
  <si>
    <t>SERVICOS DE ASSINATURA DE JORNAIS E REVISTAS</t>
  </si>
  <si>
    <t>4.05.01.14.069</t>
  </si>
  <si>
    <t>REVISTAS E JORNAIS - ASSINATURAS/COMPRAS</t>
  </si>
  <si>
    <t>SRV00000033</t>
  </si>
  <si>
    <t>SERVICOS DE REDACAO E REVISAO DE TEXTOS</t>
  </si>
  <si>
    <t>4.05.01.14.071</t>
  </si>
  <si>
    <t>SRV00000034</t>
  </si>
  <si>
    <t>SERVICOS DE TILHA SONORA</t>
  </si>
  <si>
    <t>4.05.01.14.072</t>
  </si>
  <si>
    <t>TRILHA SONORA</t>
  </si>
  <si>
    <t>SRV00000035</t>
  </si>
  <si>
    <t>SERVICOS REVISAO DE TEXTO</t>
  </si>
  <si>
    <t>4.05.01.14.028</t>
  </si>
  <si>
    <t>REVISÃO DE TEXTOS</t>
  </si>
  <si>
    <t>SRV00000036</t>
  </si>
  <si>
    <t>SERVICOS BANNER / LOJA IMPRESSAO</t>
  </si>
  <si>
    <t>4.05.01.14.046</t>
  </si>
  <si>
    <t>BANNER/LOJA IMPRESSÃO</t>
  </si>
  <si>
    <t>4.06.01.01.013</t>
  </si>
  <si>
    <t>BANNER IMPRESSÃO</t>
  </si>
  <si>
    <t>SRV00000037</t>
  </si>
  <si>
    <t>SERVICOS DE LIBRETO</t>
  </si>
  <si>
    <t>4.05.01.14.057</t>
  </si>
  <si>
    <t>LIBRETO</t>
  </si>
  <si>
    <t>SRV00000038</t>
  </si>
  <si>
    <t>SERVICOS DE PRODUCAO GRAFICA - PLANO DE TRABALHO</t>
  </si>
  <si>
    <t>4.05.01.14.063</t>
  </si>
  <si>
    <t>PRODUÇÃO GRÁFICA</t>
  </si>
  <si>
    <t>SRV00000039</t>
  </si>
  <si>
    <t>SERVICOS DE VIDEO DESIGNER</t>
  </si>
  <si>
    <t>4.05.01.14.073</t>
  </si>
  <si>
    <t>VIDEO DESIGNER</t>
  </si>
  <si>
    <t>SRV00000040</t>
  </si>
  <si>
    <t>SERVICOS DE MANUTENCAO DE WEB SITE</t>
  </si>
  <si>
    <t>4.06.01.01.014</t>
  </si>
  <si>
    <t>MANUTENÇÃO WEB SITE</t>
  </si>
  <si>
    <t>SRV00000041</t>
  </si>
  <si>
    <t>DIVULGACAO EM REDES SOCIAIS</t>
  </si>
  <si>
    <t>4.06.01.01.015</t>
  </si>
  <si>
    <t>DIVULGAÇÃO EM REDES SOCIAIS</t>
  </si>
  <si>
    <t>SRV00000042</t>
  </si>
  <si>
    <t>DOCUMENTACAO FOTOGRAFICA</t>
  </si>
  <si>
    <t>4.06.01.01.016</t>
  </si>
  <si>
    <t>DOCUMENTAÇÃO FOTOGRÁFICA</t>
  </si>
  <si>
    <t>SRV00000043</t>
  </si>
  <si>
    <t>COMUNICAÇÃO VISUAL</t>
  </si>
  <si>
    <t>4.06.01.01.003</t>
  </si>
  <si>
    <t>CLIPPING</t>
  </si>
  <si>
    <t>SRV00000044</t>
  </si>
  <si>
    <t>ANUNCIOS E PUBLICACOES</t>
  </si>
  <si>
    <t>4.06.01.01.001</t>
  </si>
  <si>
    <t>ANÚNCIOS E PUBLICAÇÕES EM JORNAIS,REVISTAS E INT.</t>
  </si>
  <si>
    <t>SRV00000045</t>
  </si>
  <si>
    <t>ASSESSORIA DE IMPRENSA</t>
  </si>
  <si>
    <t>4.06.01.01.002</t>
  </si>
  <si>
    <t>SRV00000046</t>
  </si>
  <si>
    <t>SERVICOS DE CLIPPING</t>
  </si>
  <si>
    <t>SRV00000047</t>
  </si>
  <si>
    <t>SERVICOS DE CRIACAO GRAFICA/ARTE</t>
  </si>
  <si>
    <t>4.05.01.14.043</t>
  </si>
  <si>
    <t>CRIAÇÃO GRAFICA / ARTE</t>
  </si>
  <si>
    <t>4.06.01.01.007</t>
  </si>
  <si>
    <t>CRIAÇÃO GRÁFICA/ARTE</t>
  </si>
  <si>
    <t>SRV00000048</t>
  </si>
  <si>
    <t>PRODUTOR</t>
  </si>
  <si>
    <t>4.05.01.11.143</t>
  </si>
  <si>
    <t>SRV00000049</t>
  </si>
  <si>
    <t>AUDIOVISUAL</t>
  </si>
  <si>
    <t>4.05.01.11.145</t>
  </si>
  <si>
    <t>SERVIÇO DE AUDIO VISUAL</t>
  </si>
  <si>
    <t>SRV00000050</t>
  </si>
  <si>
    <t>SERVICOS DE SONORIZACAO</t>
  </si>
  <si>
    <t>4.05.01.11.147</t>
  </si>
  <si>
    <t>SONOROZIÇÃO</t>
  </si>
  <si>
    <t>SRV00000051</t>
  </si>
  <si>
    <t>ORIENTADOR DE PUBLICO</t>
  </si>
  <si>
    <t>4.05.01.11.138</t>
  </si>
  <si>
    <t>ORIENTADOR DE PÚBLICO</t>
  </si>
  <si>
    <t>SRV00000052</t>
  </si>
  <si>
    <t>COMPOSITOR</t>
  </si>
  <si>
    <t>4.05.01.11.113</t>
  </si>
  <si>
    <t>SRV00000053</t>
  </si>
  <si>
    <t>COSTUREIRA</t>
  </si>
  <si>
    <t>4.05.01.11.117</t>
  </si>
  <si>
    <t>SRV00000054</t>
  </si>
  <si>
    <t>SERVIÇOS DE IMPRESSÃO</t>
  </si>
  <si>
    <t>4.05.01.11.129</t>
  </si>
  <si>
    <t>IMPRESSÃO</t>
  </si>
  <si>
    <t>SRV00000055</t>
  </si>
  <si>
    <t>SERVICOS DE ART DE EXECUCAO</t>
  </si>
  <si>
    <t>4.05.01.11.153</t>
  </si>
  <si>
    <t>ART DE EXECUÇÃO</t>
  </si>
  <si>
    <t>SRV00000056</t>
  </si>
  <si>
    <t>SERVICOS DE ADEVISVO - PLANO DE TRABALHO</t>
  </si>
  <si>
    <t>4.05.01.14.002</t>
  </si>
  <si>
    <t>ADESIVO</t>
  </si>
  <si>
    <t>SRV00000057</t>
  </si>
  <si>
    <t>PLACAS DE SINALIZAÇÃO - PLANO DE TRABALHO</t>
  </si>
  <si>
    <t>4.05.01.14.016</t>
  </si>
  <si>
    <t>PLACAS DE SINALIZAÇÃO</t>
  </si>
  <si>
    <t>SRV00000058</t>
  </si>
  <si>
    <t>SERVICOS DE MÍDIA EM RADIO</t>
  </si>
  <si>
    <t>4.05.01.14.020</t>
  </si>
  <si>
    <t>MIDIA EM RADIO</t>
  </si>
  <si>
    <t>SRV00000059</t>
  </si>
  <si>
    <t>DISIGNER E DIAGRAMAÇÃO</t>
  </si>
  <si>
    <t>4.05.01.14.001</t>
  </si>
  <si>
    <t>DESIGNER E DIAGRAMAÇÃO</t>
  </si>
  <si>
    <t>SRV00000060</t>
  </si>
  <si>
    <t>SERVICOS DE CURADORIA</t>
  </si>
  <si>
    <t>4.05.01.11.155</t>
  </si>
  <si>
    <t>CURADORIA</t>
  </si>
  <si>
    <t>SRV00000061</t>
  </si>
  <si>
    <t>SERVICOS DE DIREITOS AUTORAIS</t>
  </si>
  <si>
    <t>4.05.01.12.001</t>
  </si>
  <si>
    <t>DIREITOS AUTORAIS</t>
  </si>
  <si>
    <t>SRV00000062</t>
  </si>
  <si>
    <t>SERVICOS DE MANUTENCAO DE EQUIPAMENTOS</t>
  </si>
  <si>
    <t>4.05.01.13.003</t>
  </si>
  <si>
    <t>MANUTENÇÃO DE EQUIPAMENTOS</t>
  </si>
  <si>
    <t>SRV00000063</t>
  </si>
  <si>
    <t>INTERNET</t>
  </si>
  <si>
    <t>CONSUMO E UTILIDADES</t>
  </si>
  <si>
    <t>4.02.01.02.002</t>
  </si>
  <si>
    <t>SRV00000064</t>
  </si>
  <si>
    <t>HOSPEDAGEM</t>
  </si>
  <si>
    <t>4.05.01.03.002</t>
  </si>
  <si>
    <t>4.02.01.04.005</t>
  </si>
  <si>
    <t>SRV00000065</t>
  </si>
  <si>
    <t>PASSAGENS</t>
  </si>
  <si>
    <t>4.02.01.04.006</t>
  </si>
  <si>
    <t>4.05.01.03.003</t>
  </si>
  <si>
    <t>PASSAGENS AEREAS</t>
  </si>
  <si>
    <t>SRV00000066</t>
  </si>
  <si>
    <t>ENERGIA ELETRICA</t>
  </si>
  <si>
    <t>4.02.01.02.001</t>
  </si>
  <si>
    <t>SRV00000067</t>
  </si>
  <si>
    <t>LOCAÇÃO DE EQUIPAMENTOS</t>
  </si>
  <si>
    <t>4.02.01.01.002</t>
  </si>
  <si>
    <t>LOCACAO DE EQUIPAMENTOS</t>
  </si>
  <si>
    <t>4.05.01.02.001</t>
  </si>
  <si>
    <t>LOCAÇÃO DE EQUIPAMENTO</t>
  </si>
  <si>
    <t>4.03.02.01.007</t>
  </si>
  <si>
    <t>LOCAÇÃO EQUIPAMENTOS FACILITIES</t>
  </si>
  <si>
    <t>SRV00000068</t>
  </si>
  <si>
    <t>LOCAÇÃO DE EDIFICIO</t>
  </si>
  <si>
    <t>4.02.01.01.003</t>
  </si>
  <si>
    <t>LOCACAO DE EDIFÍCIO</t>
  </si>
  <si>
    <t>SRV00000069</t>
  </si>
  <si>
    <t>LOCAÇÃO DE VEICULO</t>
  </si>
  <si>
    <t>4.02.01.01.004</t>
  </si>
  <si>
    <t>LOCACAO DE VEÍCULO</t>
  </si>
  <si>
    <t>SRV00000070</t>
  </si>
  <si>
    <t>DESPESAS DE LOCOMOÇÃO - CONDUÇÃO</t>
  </si>
  <si>
    <t>4.02.01.04.007</t>
  </si>
  <si>
    <t>SRV00000071</t>
  </si>
  <si>
    <t>SEGURO PREDIAL E EQUIPAMENTO</t>
  </si>
  <si>
    <t>4.02.01.06.007</t>
  </si>
  <si>
    <t>SRV00000072</t>
  </si>
  <si>
    <t>VEÍCULOS</t>
  </si>
  <si>
    <t>4.02.01.06.008</t>
  </si>
  <si>
    <t>SRV00000073</t>
  </si>
  <si>
    <t>FOTOCÓPIA</t>
  </si>
  <si>
    <t>4.02.01.06.009</t>
  </si>
  <si>
    <t>SRV00000074</t>
  </si>
  <si>
    <t>DESPESAS COM BILHETERIA</t>
  </si>
  <si>
    <t>4.02.01.06.004</t>
  </si>
  <si>
    <t>SRV00000075</t>
  </si>
  <si>
    <t>CHAVEIRO</t>
  </si>
  <si>
    <t>4.02.01.06.001</t>
  </si>
  <si>
    <t>SRV00000076</t>
  </si>
  <si>
    <t>CORREIOS</t>
  </si>
  <si>
    <t>4.02.01.06.002</t>
  </si>
  <si>
    <t>CORREIO</t>
  </si>
  <si>
    <t>4.05.01.05.006</t>
  </si>
  <si>
    <t>SRV00000077</t>
  </si>
  <si>
    <t>LICENCA DE USO SISTEMAS E SOFTWARES</t>
  </si>
  <si>
    <t>4.03.02.04.005</t>
  </si>
  <si>
    <t>LICENÇAS SOFTWARE E SISTEMAS</t>
  </si>
  <si>
    <t>4.02.01.06.003</t>
  </si>
  <si>
    <t>LICENCA DE USO DE SISTEMAS</t>
  </si>
  <si>
    <t>SRV00000078</t>
  </si>
  <si>
    <t>COPIADORA</t>
  </si>
  <si>
    <t>4.02.01.01.001</t>
  </si>
  <si>
    <t>COPIADORA / IMPRESSORAS</t>
  </si>
  <si>
    <t>SRV00000079</t>
  </si>
  <si>
    <t>IMPRENSA</t>
  </si>
  <si>
    <t>4.01.03.01.005</t>
  </si>
  <si>
    <t>SRV00000080</t>
  </si>
  <si>
    <t>TRANSPORTE</t>
  </si>
  <si>
    <t>4.05.01.11.092</t>
  </si>
  <si>
    <t>4.01.03.01.006</t>
  </si>
  <si>
    <t>4.05.01.11.046</t>
  </si>
  <si>
    <t>TRANSPORTE DE MATERIAL - TEATRO</t>
  </si>
  <si>
    <t>SRV00000081</t>
  </si>
  <si>
    <t>MOTORISTA</t>
  </si>
  <si>
    <t>4.01.03.01.007</t>
  </si>
  <si>
    <t>SRV00000082</t>
  </si>
  <si>
    <t>SEGURANÇA</t>
  </si>
  <si>
    <t>4.01.03.01.004</t>
  </si>
  <si>
    <t>4.03.02.01.002</t>
  </si>
  <si>
    <t>CONTRATO SEGURANÇA</t>
  </si>
  <si>
    <t>4.05.01.05.029</t>
  </si>
  <si>
    <t>SEGURANÇA EXTRA</t>
  </si>
  <si>
    <t>SRV00000083</t>
  </si>
  <si>
    <t>CONTABIL/AUDITORIA</t>
  </si>
  <si>
    <t>4.01.03.01.001</t>
  </si>
  <si>
    <t>CONTABIL</t>
  </si>
  <si>
    <t>SRV00000084</t>
  </si>
  <si>
    <t>JURIDICO</t>
  </si>
  <si>
    <t>4.01.03.01.002</t>
  </si>
  <si>
    <t>JURIDICA</t>
  </si>
  <si>
    <t>SRV00000085</t>
  </si>
  <si>
    <t>LIMPEZA E CONSERVACAO</t>
  </si>
  <si>
    <t>4.03.02.01.001</t>
  </si>
  <si>
    <t>CONTRATO LIMPEZA</t>
  </si>
  <si>
    <t>4.01.03.01.003</t>
  </si>
  <si>
    <t>LIMPEZA E CONSERVAÇÃO</t>
  </si>
  <si>
    <t>SRV00000086</t>
  </si>
  <si>
    <t>SERVIÇOS PRESTADOS PF</t>
  </si>
  <si>
    <t>4.01.03.01.008</t>
  </si>
  <si>
    <t>SERVICOS PRESTADOS PF</t>
  </si>
  <si>
    <t>SRV00000087</t>
  </si>
  <si>
    <t>BILHETERIA TERCERIZADA</t>
  </si>
  <si>
    <t>4.01.03.01.018</t>
  </si>
  <si>
    <t>BILHETERIAS TERCERIZADA</t>
  </si>
  <si>
    <t>SRV00000089</t>
  </si>
  <si>
    <t>BOLSISTAS</t>
  </si>
  <si>
    <t>4.01.03.01.021</t>
  </si>
  <si>
    <t>SRV00000090</t>
  </si>
  <si>
    <t>SERVIÇOS DE MOTOBOY</t>
  </si>
  <si>
    <t>4.01.03.01.015</t>
  </si>
  <si>
    <t>MOTOBOY</t>
  </si>
  <si>
    <t>SRV00000091</t>
  </si>
  <si>
    <t>BOMBEIROS</t>
  </si>
  <si>
    <t>4.01.03.01.009</t>
  </si>
  <si>
    <t>SRV00000092</t>
  </si>
  <si>
    <t>SERVIÇOS DE INFORMATICA</t>
  </si>
  <si>
    <t>4.03.02.04.001</t>
  </si>
  <si>
    <t>CONTRATOS ANUAIS TI</t>
  </si>
  <si>
    <t>4.01.03.01.011</t>
  </si>
  <si>
    <t>INFORMATICA</t>
  </si>
  <si>
    <t>SRV00000093</t>
  </si>
  <si>
    <t>ADMINISTRAÇÃO  / RH</t>
  </si>
  <si>
    <t>4.01.03.01.012</t>
  </si>
  <si>
    <t>ADMINISTRACAO /RH</t>
  </si>
  <si>
    <t>SRV00000094</t>
  </si>
  <si>
    <t>PRODUCAO DE VIDEO</t>
  </si>
  <si>
    <t>4.05.01.01.075</t>
  </si>
  <si>
    <t>PRODUÇÃO DE VÍDEO</t>
  </si>
  <si>
    <t>SRV00000095</t>
  </si>
  <si>
    <t>ECAD</t>
  </si>
  <si>
    <t>4.05.01.05.008</t>
  </si>
  <si>
    <t>SRV00000096</t>
  </si>
  <si>
    <t>SERVICOS DE LAVANDERIA</t>
  </si>
  <si>
    <t>4.05.01.05.024</t>
  </si>
  <si>
    <t>LAVANDERIA</t>
  </si>
  <si>
    <t>SRV00000097</t>
  </si>
  <si>
    <t>FIGURINO</t>
  </si>
  <si>
    <t>4.05.01.01.048</t>
  </si>
  <si>
    <t>SRV00000098</t>
  </si>
  <si>
    <t>ACESSIBILIDADE</t>
  </si>
  <si>
    <t>CONSERVACAO E MANUTENCAO</t>
  </si>
  <si>
    <t>4.03.02.06.001</t>
  </si>
  <si>
    <t>SRV00000099</t>
  </si>
  <si>
    <t>AVCB</t>
  </si>
  <si>
    <t>4.03.02.06.002</t>
  </si>
  <si>
    <t>SRV00000100</t>
  </si>
  <si>
    <t>SERVICOS DE TRANSPORTE DE INTRUMENTOS</t>
  </si>
  <si>
    <t>4.05.01.01.035</t>
  </si>
  <si>
    <t>TRANSPORTE DE INSTRUMENTOS</t>
  </si>
  <si>
    <t>4.05.01.11.152</t>
  </si>
  <si>
    <t>SRV00000101</t>
  </si>
  <si>
    <t>CACHES - ARRANJADOR</t>
  </si>
  <si>
    <t>4.05.01.08.001</t>
  </si>
  <si>
    <t>ARRANJADORES MUSICAIS</t>
  </si>
  <si>
    <t>SRV00000102</t>
  </si>
  <si>
    <t>CACHES - ILUMINADOR</t>
  </si>
  <si>
    <t>4.05.01.08.013</t>
  </si>
  <si>
    <t>ILUMINADORES</t>
  </si>
  <si>
    <t>SRV00000103</t>
  </si>
  <si>
    <t>CACHES - MÚSICO EXTRA</t>
  </si>
  <si>
    <t>4.05.01.08.015</t>
  </si>
  <si>
    <t>MUSICOS</t>
  </si>
  <si>
    <t>SRV00000104</t>
  </si>
  <si>
    <t>CACHES - BAILARINOS</t>
  </si>
  <si>
    <t>4.05.01.08.019</t>
  </si>
  <si>
    <t>BAILARINOS</t>
  </si>
  <si>
    <t>SRV00000105</t>
  </si>
  <si>
    <t>CACHES - FIGURINISTA</t>
  </si>
  <si>
    <t>4.05.01.08.012</t>
  </si>
  <si>
    <t>FIGURINISTAS</t>
  </si>
  <si>
    <t>SRV00000106</t>
  </si>
  <si>
    <t>CACHES - CENOGRAFO</t>
  </si>
  <si>
    <t>4.05.01.08.005</t>
  </si>
  <si>
    <t>CENÓGRAFOS</t>
  </si>
  <si>
    <t>SRV00000107</t>
  </si>
  <si>
    <t>CACHES - COREOGRAFOS</t>
  </si>
  <si>
    <t>4.05.01.08.009</t>
  </si>
  <si>
    <t>COREÓGRAFOS</t>
  </si>
  <si>
    <t>SRV00000108</t>
  </si>
  <si>
    <t>CACHES - DIRETOR CENICO</t>
  </si>
  <si>
    <t>4.05.01.08.010</t>
  </si>
  <si>
    <t>DIRETOR CÊNICO</t>
  </si>
  <si>
    <t>SRV00000109</t>
  </si>
  <si>
    <t>SERVICOS DE ARQUITETURA</t>
  </si>
  <si>
    <t>4.03.02.05.002</t>
  </si>
  <si>
    <t>PROJETOS E PRESTAÇÃO DE SERVIÇOS ARQUITETURA</t>
  </si>
  <si>
    <t>SRV00000110</t>
  </si>
  <si>
    <t>SERVIÇOS DE CONTRATOS DE MANUTENÇÃO PREDIAL</t>
  </si>
  <si>
    <t>SRV00000111</t>
  </si>
  <si>
    <t>SERVIÇOS DE CONTRATOS DE SISTEMAS DE CLIMATIZAÇÃO</t>
  </si>
  <si>
    <t>4.03.02.02.002</t>
  </si>
  <si>
    <t>CONTRATO SISTEMAS DE CLIMATIZAÇÃO</t>
  </si>
  <si>
    <t>SRV00000112</t>
  </si>
  <si>
    <t>SERVIÇOS DE CONTRATOS DE MANUTENÇÃO</t>
  </si>
  <si>
    <t>4.03.02.02.005</t>
  </si>
  <si>
    <t>PRESTAÇÃO DE SERVIÇOS HIDRAULICA</t>
  </si>
  <si>
    <t>SRV00000113</t>
  </si>
  <si>
    <t>PRESTAÇÃO DE SERVIÇOS FACILITIES</t>
  </si>
  <si>
    <t>4.03.02.01.004</t>
  </si>
  <si>
    <t>SRV00000114</t>
  </si>
  <si>
    <t>ALIMENTAÇÃO</t>
  </si>
  <si>
    <t>4.02.01.06.010</t>
  </si>
  <si>
    <t>SRV00000115</t>
  </si>
  <si>
    <t>MANUTENÇÃO DE PALCO</t>
  </si>
  <si>
    <t>4.03.01.01.002</t>
  </si>
  <si>
    <t>SRV00000116</t>
  </si>
  <si>
    <t>SERVICOS ANUAIS FACILITIES</t>
  </si>
  <si>
    <t>4.03.02.01.003</t>
  </si>
  <si>
    <t>CONTRATOS ANUAIS FACILITIES</t>
  </si>
  <si>
    <t>SRV00000117</t>
  </si>
  <si>
    <t>SERVIÇOS HIDRAULICOS</t>
  </si>
  <si>
    <t>SRV00000118</t>
  </si>
  <si>
    <t>SERVICOS DE BOMBEIROS CIVIS</t>
  </si>
  <si>
    <t>4.03.02.03.001</t>
  </si>
  <si>
    <t>CONTRATO BOMBEIROS PROFISSIONAIS CIVIS</t>
  </si>
  <si>
    <t>SRV00000119</t>
  </si>
  <si>
    <t>SERVICOS DE SEGURANÇA DO TRABALHO</t>
  </si>
  <si>
    <t>4.03.02.03.003</t>
  </si>
  <si>
    <t>PRESTAÇÃO DE SERVIÇOS SEGURANÇA DO TRABALHO</t>
  </si>
  <si>
    <t>SRV00000120</t>
  </si>
  <si>
    <t>SERVICOS DE SISTEMA DE SEGURANCA</t>
  </si>
  <si>
    <t>4.03.02.04.006</t>
  </si>
  <si>
    <t>SISTEMAS SEGURANÇA</t>
  </si>
  <si>
    <t>SRV00000121</t>
  </si>
  <si>
    <t>CONSULTORIA E LAUDOS TECNICOS</t>
  </si>
  <si>
    <t>4.03.02.02.018</t>
  </si>
  <si>
    <t>SRV00000122</t>
  </si>
  <si>
    <t>SERVIÇOS SISTEMA DE INCENDIO</t>
  </si>
  <si>
    <t>4.03.02.02.007</t>
  </si>
  <si>
    <t>PRESTAÇÃO DE SERVIÇOS SISTEMAS DE INCENDIO</t>
  </si>
  <si>
    <t>SRV00000123</t>
  </si>
  <si>
    <t>SERVIÇOS DE MARCENARIA, SERRALHERIA E EQT</t>
  </si>
  <si>
    <t>4.03.02.02.008</t>
  </si>
  <si>
    <t>PRESTAÇÃO DE SERVIÇOS MARCENARIA, SERRALHERIA E EQT</t>
  </si>
  <si>
    <t>SRV00000124</t>
  </si>
  <si>
    <t>SERVICOS DE ASSISTENCIA TECNICA DE ELETRODOMESTICOS</t>
  </si>
  <si>
    <t>4.03.02.02.017</t>
  </si>
  <si>
    <t>ASSISTENCIA TECNICA DE ELETRODOMESTICOS</t>
  </si>
  <si>
    <t>SRV00000132</t>
  </si>
  <si>
    <t>SERVICOS DE SEGURANÇA DO TRABALHO (CONTRATOS ANUAIS)</t>
  </si>
  <si>
    <t>4.03.02.03.002</t>
  </si>
  <si>
    <t>CONTRATOS ANUAIS SEGURANÇA DO TRABALHO</t>
  </si>
  <si>
    <t>SRV00000133</t>
  </si>
  <si>
    <t>SERVICOS DE ARQUITETURA (CONTRATOS ANUAIS)</t>
  </si>
  <si>
    <t>4.03.02.05.001</t>
  </si>
  <si>
    <t>CONTRATOS ANUAIS ARQUITETURA</t>
  </si>
  <si>
    <t>SRV00000134</t>
  </si>
  <si>
    <t>ECAD (SERVIÇOS PRODUÇÃO)</t>
  </si>
  <si>
    <t>4.05.01.11.021</t>
  </si>
  <si>
    <t>SRV00000135</t>
  </si>
  <si>
    <t>CACHES – CANTORES (SERVIÇOS PRODUÇÃO)</t>
  </si>
  <si>
    <t>4.05.01.11.110</t>
  </si>
  <si>
    <t>CANTOR</t>
  </si>
  <si>
    <t>SRV00000136</t>
  </si>
  <si>
    <t>LOCAÇÃO/COMPRA DE PARTITURAS (LICENÇA E OUTROS – PRODUÇÃO)</t>
  </si>
  <si>
    <t>4.05.01.12.006</t>
  </si>
  <si>
    <t>LOCAÇÃO/COMPRA DE PARTITURA</t>
  </si>
  <si>
    <t>SRV00000137</t>
  </si>
  <si>
    <t>SERVICOS DE AFINACAO DE INSTRUMENTOS  (MANUT. ARTÍSTICA)</t>
  </si>
  <si>
    <t>4.05.01.13.002</t>
  </si>
  <si>
    <t>MANUTENÇÃO/AFINAÇÃO DE INSTRUMENTOS</t>
  </si>
  <si>
    <t>SRV00000138</t>
  </si>
  <si>
    <t>SERVICOS DE TRADUCAO DE TEXTO (PLANO DE TRABALHO)</t>
  </si>
  <si>
    <t>4.05.01.14.027</t>
  </si>
  <si>
    <t>TRADUÇÃO DE TEXTOS</t>
  </si>
  <si>
    <t>SRV00000141</t>
  </si>
  <si>
    <t>SEGURO DE VIDA</t>
  </si>
  <si>
    <t>FOLHA DE PAGAMENTO</t>
  </si>
  <si>
    <t>4.01.01.04.021</t>
  </si>
  <si>
    <t>4.01.01.05.021</t>
  </si>
  <si>
    <t>SRV00000142</t>
  </si>
  <si>
    <t>CONVENIO MEDICO</t>
  </si>
  <si>
    <t>2.01.01.01.007</t>
  </si>
  <si>
    <t>BENEFICIOS DE FOLHA  A PAGAR</t>
  </si>
  <si>
    <t>SRV00000143</t>
  </si>
  <si>
    <t>CANAL DE ETICA</t>
  </si>
  <si>
    <t>4.01.03.01.010</t>
  </si>
  <si>
    <t>CONSULTORIA E ASSESSORIA</t>
  </si>
  <si>
    <t>SRV00000144</t>
  </si>
  <si>
    <t>MÃO DE OBRA MENOR APRENDIZ</t>
  </si>
  <si>
    <t>4.01.01.08.001</t>
  </si>
  <si>
    <t>MONITORES APRENDIZES</t>
  </si>
  <si>
    <t>4.01.01.09.001</t>
  </si>
  <si>
    <t>SRV00000145</t>
  </si>
  <si>
    <t>EXAME MEDICO</t>
  </si>
  <si>
    <t>4.01.01.05.012</t>
  </si>
  <si>
    <t>MEDICINA OCUPACIONAL</t>
  </si>
  <si>
    <t>4.01.01.04.012</t>
  </si>
  <si>
    <t>SRV00000146</t>
  </si>
  <si>
    <t>AVALIAÇÃO DE DESEMPENHO</t>
  </si>
  <si>
    <t>SRV00000147</t>
  </si>
  <si>
    <t>SALARIOS A PAGAR</t>
  </si>
  <si>
    <t>2.01.01.01.001</t>
  </si>
  <si>
    <t>SRV00000149</t>
  </si>
  <si>
    <t>ADIANTAMENTO FÉRIAS</t>
  </si>
  <si>
    <t>1.01.02.02.002</t>
  </si>
  <si>
    <t>ADIANTAMENTO DE FERIAS</t>
  </si>
  <si>
    <t>SRV00000150</t>
  </si>
  <si>
    <t>ADIANTAMENTO SALARIAL</t>
  </si>
  <si>
    <t>1.01.02.02.001</t>
  </si>
  <si>
    <t>SRV00000151</t>
  </si>
  <si>
    <t>PRIMEIRA PARCELA DE 13º SALARIO (ADTO)</t>
  </si>
  <si>
    <t>1.01.02.02.003</t>
  </si>
  <si>
    <t>ADIANTAMENTO DE 13 SALARIO</t>
  </si>
  <si>
    <t>SRV00000152</t>
  </si>
  <si>
    <t>SEGUNDA PARCELA DE 13º SALARIO</t>
  </si>
  <si>
    <t>SRV00000153</t>
  </si>
  <si>
    <t>INSS A PAGAR</t>
  </si>
  <si>
    <t>2.01.01.03.001</t>
  </si>
  <si>
    <t>INSS A RECOLHER</t>
  </si>
  <si>
    <t>SRV00000154</t>
  </si>
  <si>
    <t>IRRF FOLHA A PAGAR</t>
  </si>
  <si>
    <t>2.01.01.04.002</t>
  </si>
  <si>
    <t>IRRF FUNCIONARIO E AUTONOMO A RECOLHER</t>
  </si>
  <si>
    <t>SRV00000155</t>
  </si>
  <si>
    <t>PIS A PAGAR</t>
  </si>
  <si>
    <t>2.01.01.03.004</t>
  </si>
  <si>
    <t>PIS FOLHA DE SALARIOS A RECOLHER</t>
  </si>
  <si>
    <t>SRV00000156</t>
  </si>
  <si>
    <t>FGTS A PAGAR</t>
  </si>
  <si>
    <t>2.01.01.03.002</t>
  </si>
  <si>
    <t>FGTS A RECOLHER</t>
  </si>
  <si>
    <t>SRV00000157</t>
  </si>
  <si>
    <t>IMPOSTOS SINDICAIS</t>
  </si>
  <si>
    <t>2.01.01.03.003</t>
  </si>
  <si>
    <t>CONTR. SINDICAIS A RECOLHER</t>
  </si>
  <si>
    <t>SRV00000158</t>
  </si>
  <si>
    <t>VALE REFEIÇÃO</t>
  </si>
  <si>
    <t>SRV00000159</t>
  </si>
  <si>
    <t>VALE ALIMENTAÇÃO</t>
  </si>
  <si>
    <t>SRV00000160</t>
  </si>
  <si>
    <t>VALE TRANSPORTE</t>
  </si>
  <si>
    <t>SRV00000161</t>
  </si>
  <si>
    <t>MOBILIDADE</t>
  </si>
  <si>
    <t>SRV00000162</t>
  </si>
  <si>
    <t>VALE CULTURA</t>
  </si>
  <si>
    <t>SRV00000163</t>
  </si>
  <si>
    <t>PENSÃO ALIMENTICIA A PAGAR</t>
  </si>
  <si>
    <t>2.01.01.01.002</t>
  </si>
  <si>
    <t>PENSAO ALIMENTICIA A PAGAR</t>
  </si>
  <si>
    <t>SRV00000164</t>
  </si>
  <si>
    <t>REGENTE</t>
  </si>
  <si>
    <t>4.05.01.08.061</t>
  </si>
  <si>
    <t>REGENTE TITULAR</t>
  </si>
  <si>
    <t>SRV00000165</t>
  </si>
  <si>
    <t>RECEPCIONISTAS</t>
  </si>
  <si>
    <t>4.01.03.01.027</t>
  </si>
  <si>
    <t>SRV00000166</t>
  </si>
  <si>
    <t>PESQUISADORES</t>
  </si>
  <si>
    <t>4.01.03.01.028</t>
  </si>
  <si>
    <t>SRV00000168</t>
  </si>
  <si>
    <t>PINTURA PREDIAL</t>
  </si>
  <si>
    <t>4.03.02.02.019</t>
  </si>
  <si>
    <t>SRV00000170</t>
  </si>
  <si>
    <t>ASSISTENTE DE CENÓGRAFOS</t>
  </si>
  <si>
    <t>4.05.01.08.006</t>
  </si>
  <si>
    <t>SRV00000171</t>
  </si>
  <si>
    <t>SOLISTAS</t>
  </si>
  <si>
    <t>4.05.01.08.016</t>
  </si>
  <si>
    <t>SRV00000172</t>
  </si>
  <si>
    <t>REGENTE ASSISTENTE</t>
  </si>
  <si>
    <t>4.05.01.08.062</t>
  </si>
  <si>
    <t>SRV00000173</t>
  </si>
  <si>
    <t>FISIOTERAPEUTA</t>
  </si>
  <si>
    <t>4.01.03.01.013</t>
  </si>
  <si>
    <t>SRV00000174</t>
  </si>
  <si>
    <t>ASSISTENTE DE ARTICULAÇÃO</t>
  </si>
  <si>
    <t>4.05.01.08.063</t>
  </si>
  <si>
    <t>ASSISTENTE DE ARTICULACAO</t>
  </si>
  <si>
    <t>SRV00000175</t>
  </si>
  <si>
    <t>GRUPOS ARTISTICOS/MUSICAIS (A)</t>
  </si>
  <si>
    <t>4.05.01.01.004</t>
  </si>
  <si>
    <t>GRUPOS ARTISTICOS/MUSICAIS</t>
  </si>
  <si>
    <t>SRV00000177</t>
  </si>
  <si>
    <t>GESTÃO ARTÍSTICA E PEDAGÓGICA</t>
  </si>
  <si>
    <t>4.05.01.01.005</t>
  </si>
  <si>
    <t>GESTAO ARTISTICA E PEDAGOGICA</t>
  </si>
  <si>
    <t>SRV00000178</t>
  </si>
  <si>
    <t>LOCAÇÃO DE EQUIPAMENTOS PROJEÇÃO</t>
  </si>
  <si>
    <t>4.05.01.10.031</t>
  </si>
  <si>
    <t>SRV00000179</t>
  </si>
  <si>
    <t>LOCAÇÃO DE EQUIPAMENTOS SOM</t>
  </si>
  <si>
    <t>4.05.01.10.032</t>
  </si>
  <si>
    <t>SRV00000180</t>
  </si>
  <si>
    <t>CAMAREIRA</t>
  </si>
  <si>
    <t>4.05.01.11.116</t>
  </si>
  <si>
    <t>SRV00000182</t>
  </si>
  <si>
    <t>SERVIÇO DE AUDIO, VIDEO E FOTO</t>
  </si>
  <si>
    <t>4.06.01.01.017</t>
  </si>
  <si>
    <t>SRV00000183</t>
  </si>
  <si>
    <t>DRAMATURGO</t>
  </si>
  <si>
    <t>4.05.01.08.002</t>
  </si>
  <si>
    <t>SRV00000184</t>
  </si>
  <si>
    <t>CONSULTORIA DE INCLUSÃO EDUCACIONAL/PEDAGOGICO</t>
  </si>
  <si>
    <t>SRV00000185</t>
  </si>
  <si>
    <t>BOLSA DE ESTAGIO A PAGAR</t>
  </si>
  <si>
    <t>2.01.01.01.008</t>
  </si>
  <si>
    <t>BOLSA ESTAGIO A PAGAR</t>
  </si>
  <si>
    <t>SRV00000186</t>
  </si>
  <si>
    <t>CONSULTORIA EM CAPTAÇÃO DE RECURSOS</t>
  </si>
  <si>
    <t>SRV00000187</t>
  </si>
  <si>
    <t>SERVIÇOS GRAFICOS</t>
  </si>
  <si>
    <t>4.02.01.05.008</t>
  </si>
  <si>
    <t>GRÁFICOS</t>
  </si>
  <si>
    <t>SRV00000188</t>
  </si>
  <si>
    <t>GESTÃO ARTISTICA E PEDAGOGICA</t>
  </si>
  <si>
    <t>SRV00000189</t>
  </si>
  <si>
    <t>SERVIÇOS DE CARTORIO</t>
  </si>
  <si>
    <t>4.02.01.06.006</t>
  </si>
  <si>
    <t>CARTÓRIO</t>
  </si>
  <si>
    <t>TAXAS DIVERSAS</t>
  </si>
  <si>
    <t>BENFEITORIAS IMOVEL CONS. DE TATUI</t>
  </si>
  <si>
    <t>SEGURO DE RESPONSABILIDADE CIVIL</t>
  </si>
  <si>
    <t xml:space="preserve">SEGURO VIAGEM </t>
  </si>
  <si>
    <t>CONTRATO DATASUL</t>
  </si>
  <si>
    <t>ATRIBUIÇÃO</t>
  </si>
  <si>
    <t>CONDIÇÃO DO PROCESSO</t>
  </si>
  <si>
    <t>PRIORIDADES PARA ELABORAÇÃO</t>
  </si>
  <si>
    <t>DATA DE ENTRADA</t>
  </si>
  <si>
    <t>PRAZO (DIAS)</t>
  </si>
  <si>
    <t xml:space="preserve">DATA DE INICIO </t>
  </si>
  <si>
    <t>PRAZO</t>
  </si>
  <si>
    <t>DIVULGAÇÃO</t>
  </si>
  <si>
    <t>PEDIDO</t>
  </si>
  <si>
    <t>COMPRADOR</t>
  </si>
  <si>
    <t>UNIDADE CULTURAL</t>
  </si>
  <si>
    <t>TIPO</t>
  </si>
  <si>
    <t>FORNECEDOR</t>
  </si>
  <si>
    <t>REPRESENTANTE LEGAL/ ANUENTE</t>
  </si>
  <si>
    <t>CNPJ/CPF</t>
  </si>
  <si>
    <t>OBJETO</t>
  </si>
  <si>
    <t>DATA DE ASSINATURA</t>
  </si>
  <si>
    <t>VIGÊNCIA</t>
  </si>
  <si>
    <t>DATA TÉRMINO</t>
  </si>
  <si>
    <t>ALERTA VIGÊNCIA (DIAS)</t>
  </si>
  <si>
    <t>CONDIÇÃO PARA RESCISÃO</t>
  </si>
  <si>
    <t xml:space="preserve">VALOR MENSAL </t>
  </si>
  <si>
    <t>VALOR MÉDIO MENSAL</t>
  </si>
  <si>
    <t>COMPARTILHADO</t>
  </si>
  <si>
    <t>VALOR TOTAL DO CONTRATO  (PREVISTO)</t>
  </si>
  <si>
    <t>% REAJUSTE CONTRATO</t>
  </si>
  <si>
    <t>MÊS DE AJUSTE</t>
  </si>
  <si>
    <t>INDICE DE REAJUSTE</t>
  </si>
  <si>
    <t>CONDIÇÃO DE PAGAMENTO</t>
  </si>
  <si>
    <t>NUCLEO</t>
  </si>
  <si>
    <t>UNID</t>
  </si>
  <si>
    <t>CONTA CONTABIL-SAP</t>
  </si>
  <si>
    <t>CENTRO DE CUSTO-SAP</t>
  </si>
  <si>
    <t>DESCRIÇÃO DO ITEM</t>
  </si>
  <si>
    <t>FONTE PAGADORA</t>
  </si>
  <si>
    <t>TELEFONE</t>
  </si>
  <si>
    <t>E-MAIL</t>
  </si>
  <si>
    <t>CONTATO</t>
  </si>
  <si>
    <t>DATA ENVIO JURIDICO</t>
  </si>
  <si>
    <t>DATA ENVIO APROVAÇÃO GESTOR</t>
  </si>
  <si>
    <t>DATA ENVIO APROVAÇÃO FORNECEDOR</t>
  </si>
  <si>
    <t>DATA ZAPSING</t>
  </si>
  <si>
    <t xml:space="preserve">FINALIZAÇÃO NO SAP </t>
  </si>
  <si>
    <t>PRAZO ELABORAÇÃO CONTRATOS</t>
  </si>
  <si>
    <t>LINK DOS CONTRATOS</t>
  </si>
  <si>
    <t>PORTAL</t>
  </si>
  <si>
    <t>JACIRA</t>
  </si>
  <si>
    <t>PROC. FINALIZADO/ FALTA T.A</t>
  </si>
  <si>
    <t>392-23</t>
  </si>
  <si>
    <t>LEONARDO</t>
  </si>
  <si>
    <t>TATUÍ</t>
  </si>
  <si>
    <t>DISP. DE SELEÇÃO DE FORNECEDORES</t>
  </si>
  <si>
    <t>WILLIAM SIMPLICIO DE SOUZA NETO 03567224492</t>
  </si>
  <si>
    <t>WILLIAM SIMPLICIO DE SOUZA NETO</t>
  </si>
  <si>
    <t>26.697.610/0001-80</t>
  </si>
  <si>
    <t>AULAS TURMA 2º ANO DEARTES CÊNICAS 2023</t>
  </si>
  <si>
    <t>02/10/2023 A 27/10/2023</t>
  </si>
  <si>
    <t>MEDIANTE AVISO PREVIO DE 05 DIAS</t>
  </si>
  <si>
    <t>CUSTO FIXO</t>
  </si>
  <si>
    <t>N/A</t>
  </si>
  <si>
    <t>2.523,61</t>
  </si>
  <si>
    <t>PONTUAL- 10 DIAS APÓS A PREST.</t>
  </si>
  <si>
    <t>EDUCACIONAL</t>
  </si>
  <si>
    <t>ANTONIO SALVADOR</t>
  </si>
  <si>
    <t>=</t>
  </si>
  <si>
    <t>PONTUAL</t>
  </si>
  <si>
    <t>(11) 9 5375-257</t>
  </si>
  <si>
    <t xml:space="preserve"> simplicioneto1981@gmail.com</t>
  </si>
  <si>
    <t>William Simplicio</t>
  </si>
  <si>
    <t>https://amigosdoguri-my.sharepoint.com/:b:/g/personal/renata_freire_sustenidos_org_br/EQ_K3A9fNLZCtSTvqqVsIPoBU1ORmhZ9h0mqmoJ1Oi8qqw?e=u7JAIh</t>
  </si>
  <si>
    <t>RENATA</t>
  </si>
  <si>
    <t>PROC. FINALIZADO/AGUARD. PEDIDO</t>
  </si>
  <si>
    <t>335-23</t>
  </si>
  <si>
    <t>MARCELA</t>
  </si>
  <si>
    <t>SUSTENIDOS</t>
  </si>
  <si>
    <t>TECNOLOGIA DA INFORMAÇÃO</t>
  </si>
  <si>
    <t>WEBSIA SOLUCOES DISRUPTIVAS, INTELIGENCIAS ASSOCIADAS, TECNOLOGIA E SERVIÇOS LTDA.</t>
  </si>
  <si>
    <t>29.246.330/0001-43</t>
  </si>
  <si>
    <t>LICENÇA SERVIÇO DE VIDEOCNFERÊNCIA ZOOM</t>
  </si>
  <si>
    <t>18/08/2023 A 17/08/2024</t>
  </si>
  <si>
    <t>SEM OPÇÃO</t>
  </si>
  <si>
    <t>A VISTA</t>
  </si>
  <si>
    <t>(11)99935-5233</t>
  </si>
  <si>
    <t>mayara@websia.com.br</t>
  </si>
  <si>
    <t>Mayara Castelão</t>
  </si>
  <si>
    <t>https://amigosdoguri-my.sharepoint.com/:b:/g/personal/renata_freire_sustenidos_org_br/EV3QYp4esyNGnGf5UZHdexUBX8MnpNvLSMhfeGFGn1cuVg?e=unXGbg</t>
  </si>
  <si>
    <t>ASSINATURA ZAPSIGN</t>
  </si>
  <si>
    <t>400-23</t>
  </si>
  <si>
    <t>VITOR KISIL MISKALO 21971207861</t>
  </si>
  <si>
    <t>VITOR KISIL MISKALO/CASSIA CARRASCOZA BOMFIM</t>
  </si>
  <si>
    <t>37.034.090/0001-41</t>
  </si>
  <si>
    <t>AVALIADOR PARA COMPOR A COMISSÃO DO PREMIO BOLSISTA DESTAQUE 2023</t>
  </si>
  <si>
    <t>SEM ASSINATURA</t>
  </si>
  <si>
    <t>14/08/2023 A 01/09/2023</t>
  </si>
  <si>
    <t>SEM AVISO</t>
  </si>
  <si>
    <t>2.000,00</t>
  </si>
  <si>
    <t>(11)98346-7388</t>
  </si>
  <si>
    <t>vkisil@gmail.com</t>
  </si>
  <si>
    <t>Vitor Kisil</t>
  </si>
  <si>
    <t>352-23</t>
  </si>
  <si>
    <t>VITOR DE AGUIAR PHILOMENO GOMES</t>
  </si>
  <si>
    <t>VITOR DE AGUIAR PHILOMENO GOMES/MARCOS ARAGONI</t>
  </si>
  <si>
    <t>16.816.762/0001-09</t>
  </si>
  <si>
    <t>JURADO PARA CONCURSO JOAQUINA LAPINHA 2023</t>
  </si>
  <si>
    <t>18/09/2023 A 18/11/2023</t>
  </si>
  <si>
    <t>10.000,00</t>
  </si>
  <si>
    <t>50% ASSIN CTO E 50% 10 DIAS APOS PREST.SERVIÇO</t>
  </si>
  <si>
    <t>PRODUÇÃO E EVENTOS</t>
  </si>
  <si>
    <t>11 96837-1982</t>
  </si>
  <si>
    <t xml:space="preserve"> philomeno@opera-atelier.com</t>
  </si>
  <si>
    <t>Vitor de Aguiar</t>
  </si>
  <si>
    <t>https://amigosdoguri-my.sharepoint.com/:b:/g/personal/renata_freire_sustenidos_org_br/EeFrxmav8y9GpGyDew6XgD0BRbCPzwHlTV9fcQv31vE9fA?e=8XwqfF</t>
  </si>
  <si>
    <t>340-23</t>
  </si>
  <si>
    <t>FRANCISCO</t>
  </si>
  <si>
    <t>VICTOR FERRARI 42586266862</t>
  </si>
  <si>
    <t>VICTOR FERRARI</t>
  </si>
  <si>
    <t>29.028.137/0001-36</t>
  </si>
  <si>
    <t>PRODUTOR PARA FESTIVAL DE BANDAS E YOUNG AUDENCES MUSIC (YAM)</t>
  </si>
  <si>
    <t>30/08/2023 A 30/11/2023</t>
  </si>
  <si>
    <t>MEDIANTE AVISO PREVIO DE 01 DIA</t>
  </si>
  <si>
    <t>4.627,00</t>
  </si>
  <si>
    <t>13.881,00</t>
  </si>
  <si>
    <t>3 PARC. SET/OUT/NOVE</t>
  </si>
  <si>
    <t>vferrari06@gmail.com</t>
  </si>
  <si>
    <t>Victor Ferrari</t>
  </si>
  <si>
    <t>https://amigosdoguri-my.sharepoint.com/:b:/g/personal/renata_freire_sustenidos_org_br/EeqL6yCtZtVClZD6C_LDFRsB68pILYhkVLS_mMQKy-8iow?e=8KSQWW</t>
  </si>
  <si>
    <t>358-23</t>
  </si>
  <si>
    <t>VERTICE AÇÕES ARTÍSTICAS LTDA</t>
  </si>
  <si>
    <t>FERNANDO SARDO</t>
  </si>
  <si>
    <t>09.561.778/0001-44</t>
  </si>
  <si>
    <t>CURDO DE FORMAÇÃO ED.MUSICAL</t>
  </si>
  <si>
    <t>fernandosardo.art@gmail.com</t>
  </si>
  <si>
    <t>Fernando Sardo</t>
  </si>
  <si>
    <t>https://amigosdoguri-my.sharepoint.com/:b:/g/personal/renata_freire_sustenidos_org_br/EUFMGYiT4_9LkJHAEsXoemgBONZ1Z4IF8j2ZzonE4103KA?e=DKj9br</t>
  </si>
  <si>
    <t>306-23</t>
  </si>
  <si>
    <t>VALENCIA PRODUCOES ARTISTICAS CINEMATOGRAFICAS E CULTURAIS LTDA</t>
  </si>
  <si>
    <t>LIVIO ROMANO TRAGTENERG</t>
  </si>
  <si>
    <t>47.048.423/0001-45</t>
  </si>
  <si>
    <t>CURSO TATUÍ</t>
  </si>
  <si>
    <t>15/08/2023 A 28/11/2023</t>
  </si>
  <si>
    <t>MEDIANTE AVISO PREVIO DE 02 DIAS</t>
  </si>
  <si>
    <t>MENSAL - DIA 10</t>
  </si>
  <si>
    <t>PEDRO PERSONE</t>
  </si>
  <si>
    <t>(11) 98956-2843</t>
  </si>
  <si>
    <t xml:space="preserve">primecultural@gmail.com </t>
  </si>
  <si>
    <t>Livio</t>
  </si>
  <si>
    <t>https://amigosdoguri-my.sharepoint.com/:b:/g/personal/renata_freire_sustenidos_org_br/EeB8bdq-MN5As9LWeeTtrvEBI12psTHp74riPoiMH_SQAQ?e=hqhd6u</t>
  </si>
  <si>
    <t>310-23</t>
  </si>
  <si>
    <t>DANIELE</t>
  </si>
  <si>
    <t>CREDENCIAMENTO</t>
  </si>
  <si>
    <t>TRIVELA LOCACOES LTDA</t>
  </si>
  <si>
    <t>NICOLE GALVÃO XAVIER DA SILVA</t>
  </si>
  <si>
    <t>32.685.130/0001-00</t>
  </si>
  <si>
    <t>CREDENCIAMENTO LOCAÇÃO DE EQUIPAMENTOS INFRAESTRUTURA PARA EVENTOS</t>
  </si>
  <si>
    <t>11/09/2023 a 10/09/2025</t>
  </si>
  <si>
    <t>MEDIANTE AVISO PRÉVIO DE 30 DIAS</t>
  </si>
  <si>
    <t>VARIÁVEL</t>
  </si>
  <si>
    <t>30 DIAS APÓS A PRESTAÇÃO SERV.</t>
  </si>
  <si>
    <t>15 99835-6699</t>
  </si>
  <si>
    <t xml:space="preserve"> nixavier.95@gmail.com</t>
  </si>
  <si>
    <t>Nicole Xavier</t>
  </si>
  <si>
    <t>https://amigosdoguri-my.sharepoint.com/:b:/g/personal/renata_freire_sustenidos_org_br/EWFvnzxyup1Aiuq01ccLxtIBz1cWpCGEnyTWiyFTcxvxTg?e=Xjs8OL</t>
  </si>
  <si>
    <t>379-23</t>
  </si>
  <si>
    <t xml:space="preserve">TRANS PRODUCOES ARTISTICAS LTDA </t>
  </si>
  <si>
    <t>RODRIGO GAVA RODRIGUES</t>
  </si>
  <si>
    <t>11.922.830/0001-92</t>
  </si>
  <si>
    <t>PRODUTOR TÉCNIGO PARA O FESTIVAL BIG BANG</t>
  </si>
  <si>
    <t>24/08/2023 A 24/10/2023</t>
  </si>
  <si>
    <t xml:space="preserve">PONTUAL 2 PARC. </t>
  </si>
  <si>
    <t xml:space="preserve"> supergava@gmail.com</t>
  </si>
  <si>
    <t>Rodrigo Gaza</t>
  </si>
  <si>
    <t>https://amigosdoguri-my.sharepoint.com/:b:/g/personal/renata_freire_sustenidos_org_br/EaRl3LcqUJVMvpXekWQl_gsBGrx1vZdxuJ5QruuIVPT8-g?e=hYoKZn</t>
  </si>
  <si>
    <t>373-23</t>
  </si>
  <si>
    <t>TONY CARLOS CORREIA 03971825460</t>
  </si>
  <si>
    <t>TONY CARLOS CORREIA/NELSON AMARANTE DA SILVA JUR</t>
  </si>
  <si>
    <t>29.890.033/0001-36</t>
  </si>
  <si>
    <t>MAESTRO E BANDA SINFÔNICA PERNAMBUCANA PARA PARTICIPAR DO 1º ENCONTRO LATINO-AMERICANO DE BANDAS</t>
  </si>
  <si>
    <t>02/11/2023 A 05/11/2023</t>
  </si>
  <si>
    <t>50.000,00</t>
  </si>
  <si>
    <t xml:space="preserve">(81) 98898-1027/ (81) 99778-4407 </t>
  </si>
  <si>
    <t xml:space="preserve">trombotony@hotmail.com </t>
  </si>
  <si>
    <t>Tony Carlos</t>
  </si>
  <si>
    <t>https://amigosdoguri-my.sharepoint.com/:b:/g/personal/renata_freire_sustenidos_org_br/EUNRVhqU8LpKsRoWGNheXq0BS1S1qY4VblIlPORGU7R7rA?e=9LxcLa</t>
  </si>
  <si>
    <t>315-23</t>
  </si>
  <si>
    <t>THAYS SANT ANNA QUADROS 31987213858</t>
  </si>
  <si>
    <t>14.859.349/0001-98</t>
  </si>
  <si>
    <t>PRODUTORA BILINGUE PROJETO BING BANG</t>
  </si>
  <si>
    <t>16/09/2023 A 16/10/2023</t>
  </si>
  <si>
    <t>https://amigosdoguri-my.sharepoint.com/:b:/g/personal/renata_freire_sustenidos_org_br/ETNUyzm4LodBtd1t0ViUVnoBFhqfYqbZvHVWVs9WFkZeSg?e=2qoA6E</t>
  </si>
  <si>
    <t>381-23</t>
  </si>
  <si>
    <t>SOCIETY INFORMATICA COMERCIAL LTDA</t>
  </si>
  <si>
    <t>PATRICIA DOS SANTOS FURTADO</t>
  </si>
  <si>
    <t>00.333.978/0001-75</t>
  </si>
  <si>
    <t>60 LICENÇAS ESET PROTECT ENTRY ON -PREM(ESET ENDPOINT PROTECTION</t>
  </si>
  <si>
    <t>12 MESES</t>
  </si>
  <si>
    <t>4.182,00</t>
  </si>
  <si>
    <t>v9@societyinfo.com.br</t>
  </si>
  <si>
    <t>Milena Martins</t>
  </si>
  <si>
    <t>https://amigosdoguri-my.sharepoint.com/:b:/g/personal/renata_freire_sustenidos_org_br/ER90FgC5iSJLhUyElwknEkwB5XrK0oW-odFOP4i8RvWD0w?e=uCtbNe</t>
  </si>
  <si>
    <t>311-23</t>
  </si>
  <si>
    <t>MUSICOU</t>
  </si>
  <si>
    <t>SIMPLES- CASA DE SOFTWARE LTDA</t>
  </si>
  <si>
    <t>02.804.576/0001-37</t>
  </si>
  <si>
    <t>SISTEMA DE GEO PARA GESTÃO DE DADOS NÚCLEOS MUSICOU</t>
  </si>
  <si>
    <t>10/08/2023 A 10/08/2026</t>
  </si>
  <si>
    <t>MEDIANTE AVISO PREVIO DE 180 DIAS</t>
  </si>
  <si>
    <t>111.600,00</t>
  </si>
  <si>
    <t>MENSAL- DIA 10</t>
  </si>
  <si>
    <t>GERENCIA MUSICOU</t>
  </si>
  <si>
    <t>FERNANDA SOLON</t>
  </si>
  <si>
    <t>(11) 98669-2164</t>
  </si>
  <si>
    <t>bpaola254@gmail.com</t>
  </si>
  <si>
    <t>Paola Baron</t>
  </si>
  <si>
    <t>https://amigosdoguri-my.sharepoint.com/:b:/g/personal/renata_freire_sustenidos_org_br/EeuDEprybKBBiY_O1LtPRmkBTIuqImcvWsizmTQNtVxw3A?e=CAQjWZ</t>
  </si>
  <si>
    <t>399-23</t>
  </si>
  <si>
    <t>SETE ADS LTDA</t>
  </si>
  <si>
    <t>FELIPE DOS SANTOS SILVA</t>
  </si>
  <si>
    <t>22.987.352/0001-15</t>
  </si>
  <si>
    <t>MUSICISTA CONVIDADO PARA APRESENTAÇÃO COM A BANDA SINFÔNICA</t>
  </si>
  <si>
    <t>28/08/2023 A 31/08/2023</t>
  </si>
  <si>
    <t xml:space="preserve"> felipeflautist@gmail.com</t>
  </si>
  <si>
    <t>Felipe dos Santos</t>
  </si>
  <si>
    <t>https://amigosdoguri-my.sharepoint.com/:b:/g/personal/renata_freire_sustenidos_org_br/EenUwmjJNYVIqPC7KcUrD_wBicyDfAz8mdUsTumWH0J2ZA?e=u0YOpd</t>
  </si>
  <si>
    <t>359-23</t>
  </si>
  <si>
    <t xml:space="preserve">S P BIZETTI PRODUCOES CULTURAIS </t>
  </si>
  <si>
    <t>SERGIO PAULO BIZETTI/SERGIO RICARDO DE CARVALHO SANTOS</t>
  </si>
  <si>
    <t>15.026.314/0001-30</t>
  </si>
  <si>
    <t>AVALIDOR PARA O  2º CONCURSO ESTUDANTIL DE DRAMATURGIA</t>
  </si>
  <si>
    <t>18/09/2023 A 15/12/2023</t>
  </si>
  <si>
    <t>5.000,00</t>
  </si>
  <si>
    <t>2 PARC OUT/DEZ</t>
  </si>
  <si>
    <t>ARTÍSTICO</t>
  </si>
  <si>
    <t>(11) 9-7291-8536</t>
  </si>
  <si>
    <t xml:space="preserve"> sergiobizetti@gmail.com</t>
  </si>
  <si>
    <t>Sergio Paulo Bizetti</t>
  </si>
  <si>
    <t>https://amigosdoguri-my.sharepoint.com/:b:/g/personal/renata_freire_sustenidos_org_br/Ed8N2kvSktVGmPbHUHzbfuIB1mnUtNomzg7booKEacxtZw?e=KwEkTH</t>
  </si>
  <si>
    <t>353-23</t>
  </si>
  <si>
    <t>SERGIO PAULO BIZETTI/MICHEL DE SOUZA</t>
  </si>
  <si>
    <t>https://amigosdoguri-my.sharepoint.com/:b:/g/personal/renata_freire_sustenidos_org_br/EaO5ezG499pElYUEsaO_wQEBLJ5zgH531SXITSjWYwHagg?e=GqcAD0</t>
  </si>
  <si>
    <t>1.200</t>
  </si>
  <si>
    <t>320-23</t>
  </si>
  <si>
    <t>PATRICIA</t>
  </si>
  <si>
    <t>RYCHARD RICA COSTA</t>
  </si>
  <si>
    <t>ANTONIO LUIZ JUNIOR</t>
  </si>
  <si>
    <t>35.679.332/0001-29</t>
  </si>
  <si>
    <t xml:space="preserve">APRESENTAÇÃO MUSICAL -RAPPIN HOOD </t>
  </si>
  <si>
    <t>50% ASS CTO E 50% 10 DIAS APÓS PREST. SERV.</t>
  </si>
  <si>
    <t>https://amigosdoguri-my.sharepoint.com/:b:/g/personal/renata_freire_sustenidos_org_br/EUgXewU5emtOuqN3KZf6gqYBCG4HRQCkAxdPLxM5-RJWPw?e=1DQPQu</t>
  </si>
  <si>
    <t>https://amigosdoguri-my.sharepoint.com/:b:/g/personal/renata_freire_sustenidos_org_br/EWsPIKrMjZRLkT6PcsHxBiUBLiV0kAA8ZHTQyol6JMknUw?e=EGfYB8</t>
  </si>
  <si>
    <t>375-23</t>
  </si>
  <si>
    <t>PATRÍCIA</t>
  </si>
  <si>
    <t>RACHEL DE SOUSA ROCHA 42348558807</t>
  </si>
  <si>
    <t>RACHEL DE SOUSA ROCHA</t>
  </si>
  <si>
    <t>34.327.515/0001-12</t>
  </si>
  <si>
    <t>OFICINAS PARA O FESTIVAL BIG BANG</t>
  </si>
  <si>
    <t>14/10/2023 A 15/10/2023</t>
  </si>
  <si>
    <t>10.660,00</t>
  </si>
  <si>
    <t>11 99190-2993</t>
  </si>
  <si>
    <t>rachel.rocha@alumni.usp.br</t>
  </si>
  <si>
    <t>Rachel Rocha</t>
  </si>
  <si>
    <t>https://amigosdoguri-my.sharepoint.com/:b:/g/personal/renata_freire_sustenidos_org_br/EYtTsyaVEMBOt0EqYrRfYeoBoYKgnU3sIepBk8NnB7GfEw?e=TF1Tfm</t>
  </si>
  <si>
    <t>AGUARD. APROV. FORNECEDOR</t>
  </si>
  <si>
    <t>390-23</t>
  </si>
  <si>
    <t>CONSULTORIA/ ASSESSORIA</t>
  </si>
  <si>
    <t>PULSES SERVICOS DIGITAIS S.A</t>
  </si>
  <si>
    <t>09.570.403/0001-40</t>
  </si>
  <si>
    <t>SISTEMA DE AVALIAÇÃO DE DESEMPENHO</t>
  </si>
  <si>
    <t>05/11/2023 A 04/11/2024</t>
  </si>
  <si>
    <t>Musicou Tatuí Theatro</t>
  </si>
  <si>
    <t>RECURSOS HUMANOS</t>
  </si>
  <si>
    <t>201/301/303</t>
  </si>
  <si>
    <t>SD20207</t>
  </si>
  <si>
    <t>SUSTENIDOS/PRONAC MUSICOU/TATUÍ/TMSP</t>
  </si>
  <si>
    <t>327-23</t>
  </si>
  <si>
    <t>PAULO SERGIO DOS SANTOS 11543230130</t>
  </si>
  <si>
    <t>PAULO SERGIO DOS SANTOS</t>
  </si>
  <si>
    <t>24.629.821/0001-50</t>
  </si>
  <si>
    <t>APRESENTAÇÃO DO ESPETÁCULO CHAMA</t>
  </si>
  <si>
    <t>AVISO PREVIO DE 15 DIAS</t>
  </si>
  <si>
    <t>11.750,00</t>
  </si>
  <si>
    <t>23.500,00</t>
  </si>
  <si>
    <t>31 99715-5508</t>
  </si>
  <si>
    <t>paulosantos54@gmail.com</t>
  </si>
  <si>
    <t>Paulo Sérgio</t>
  </si>
  <si>
    <t>https://amigosdoguri-my.sharepoint.com/:b:/g/personal/renata_freire_sustenidos_org_br/ESLCtCUE61BDjWeWJX1oMqwBnb3WgH5i8A_YNOvQAkDZJw?e=8PBoIC</t>
  </si>
  <si>
    <t>304-23</t>
  </si>
  <si>
    <t>PAOLA BARON 23289450821</t>
  </si>
  <si>
    <t>26.614.554/0001-60</t>
  </si>
  <si>
    <t>CONCERTO COM A ORQUESTRA SINFONICA TATUÍ</t>
  </si>
  <si>
    <t>28/08/2023 A 30/08/2023</t>
  </si>
  <si>
    <t>5.500,00</t>
  </si>
  <si>
    <t>https://amigosdoguri-my.sharepoint.com/:b:/g/personal/renata_freire_sustenidos_org_br/EdzmdhKfb5xKkxxpURwQdT8BIOX16A9p1Vzxch0rsdf7rA?e=PsTRT3</t>
  </si>
  <si>
    <t>394-23</t>
  </si>
  <si>
    <t>ORION PRODUCOES E EVENTOS ARTISTICOS EIRELI</t>
  </si>
  <si>
    <t>MARCOS FABIANO FELIX FRANÇA</t>
  </si>
  <si>
    <t>18.035.987/0001-45</t>
  </si>
  <si>
    <t>CONFECÇÃO DE CENARIO FESTIVAL BIG BANG COM FORNECIMENTO DE MATERIAIS</t>
  </si>
  <si>
    <t>23/09/2023 A 16/10/2023</t>
  </si>
  <si>
    <t>1198189-1195</t>
  </si>
  <si>
    <t>KLstr</t>
  </si>
  <si>
    <t>Marcos Fabiano</t>
  </si>
  <si>
    <t>https://amigosdoguri-my.sharepoint.com/:b:/g/personal/renata_freire_sustenidos_org_br/EfEX7jBrTJVNigecsXfrXXwBUZQ60_7ACFE7D5rx0gyJcw?e=tODAzt</t>
  </si>
  <si>
    <t>314-23</t>
  </si>
  <si>
    <t>OPINIAO ARTES LTDA</t>
  </si>
  <si>
    <t xml:space="preserve"> José Marcos Pavanelli</t>
  </si>
  <si>
    <t>22.886.503/0001-49</t>
  </si>
  <si>
    <t>AULAS DE CIRCO CURSO DE ARTES CENICAS</t>
  </si>
  <si>
    <t>08/08/2023 A 11/12/2023</t>
  </si>
  <si>
    <t>https://amigosdoguri-my.sharepoint.com/:b:/g/personal/renata_freire_sustenidos_org_br/EVMKPHDGm99Auo9vBQIpUr4B8aOTVz1H7jmkUXrO9ZDfsQ?e=9UVB8e</t>
  </si>
  <si>
    <t>377-23</t>
  </si>
  <si>
    <t>O GRIVO LTDA</t>
  </si>
  <si>
    <t>Marcos Moreira Marcos</t>
  </si>
  <si>
    <t>07.601.124/0001-71</t>
  </si>
  <si>
    <t>SERVIÇOS DE INSTALAÇÃO SONORA PARA O FESTIVAL BIG BANG</t>
  </si>
  <si>
    <t>13/10/2023 A 16/10/2023</t>
  </si>
  <si>
    <t>8.000,00</t>
  </si>
  <si>
    <t>31 98751-0677</t>
  </si>
  <si>
    <t>ogrivo.musica@gmail.com</t>
  </si>
  <si>
    <t>Marcos Modeira</t>
  </si>
  <si>
    <t>https://amigosdoguri-my.sharepoint.com/:b:/g/personal/renata_freire_sustenidos_org_br/ERV8UVWCU2NLnhTmWm8TzsoBBJ4WstfhS2yk0ndLIZ4TwQ?e=5lGj6H</t>
  </si>
  <si>
    <t>388-23</t>
  </si>
  <si>
    <t>NUCLEO DE INFORMAÇÃO E COORDENAÇÃO DO PONTO BR</t>
  </si>
  <si>
    <t>DOMINIOS AAPG.ORG.BR/AAPG.COM.BR/SUSTENIDOS.ORG.BR</t>
  </si>
  <si>
    <t>05/11/2023 A 04/11/2026</t>
  </si>
  <si>
    <t>https://amigosdoguri-my.sharepoint.com/:b:/g/personal/renata_freire_sustenidos_org_br/EYXDZ9k2ralAqkba43I63C0BT7BKHjRiMGf1TCjU6sYqAg?e=PDRZyj</t>
  </si>
  <si>
    <t>322-23</t>
  </si>
  <si>
    <t>NATALIA RODRIGUES NERY 35183526877</t>
  </si>
  <si>
    <t>17.437.670/0001-72</t>
  </si>
  <si>
    <t>OFICINAS AÇÃO CORPO VOCAL</t>
  </si>
  <si>
    <t>https://amigosdoguri-my.sharepoint.com/:b:/g/personal/renata_freire_sustenidos_org_br/EVlvDGqxfyJIp7RpxZ7f7foBgnjVJ3L50ysdnPuhGC_YgQ?e=425m8f</t>
  </si>
  <si>
    <t>356-23</t>
  </si>
  <si>
    <t>NAOMI KUMAMOTO 05980906738</t>
  </si>
  <si>
    <t>NAOMI KUMAMOTO</t>
  </si>
  <si>
    <t>23.757.077/0001-06</t>
  </si>
  <si>
    <t>PARTICIPAÇÃO EM RODA DE CHORO</t>
  </si>
  <si>
    <t>15 96741-1033</t>
  </si>
  <si>
    <t>naomikumamoto@gmail.com</t>
  </si>
  <si>
    <t>Naomi Kumamoto</t>
  </si>
  <si>
    <t>https://amigosdoguri-my.sharepoint.com/:b:/g/personal/renata_freire_sustenidos_org_br/EddOHdwRUvRJtyrQnzfr0MQBWgPwsRKhioPHIwva-ULQYw?e=ejsL4w</t>
  </si>
  <si>
    <t>292-23</t>
  </si>
  <si>
    <t>DIVERSOS</t>
  </si>
  <si>
    <t>MONTELE - INDUSTRIA DE ELEVADORES LTDA</t>
  </si>
  <si>
    <t>PAULA LAMBERT MATHIAS OLIVEIRA</t>
  </si>
  <si>
    <t>17.609.256/0001-01</t>
  </si>
  <si>
    <t>MANUTENÇÃO PREVENTIVA E CORRETIVA ELEVADOR UN.2</t>
  </si>
  <si>
    <t>AVISO PRÉVIO DE 90 DIAS</t>
  </si>
  <si>
    <t>5.160,00</t>
  </si>
  <si>
    <t xml:space="preserve">ANUAL </t>
  </si>
  <si>
    <t>IGPM</t>
  </si>
  <si>
    <t>MENSAL - 15 DIAS APÓS PRESTAÇÃO SERVIÇO</t>
  </si>
  <si>
    <t>GERENCIA TATUÍ</t>
  </si>
  <si>
    <t>31 4000-1044</t>
  </si>
  <si>
    <t>manutencao@montele.com.br</t>
  </si>
  <si>
    <t>Erica Queiroz</t>
  </si>
  <si>
    <t>MIRIAM ROCHA CUBAS DE OLIVEIRA TATUÍ</t>
  </si>
  <si>
    <t>34.486.262/0001-20</t>
  </si>
  <si>
    <t>CURSO DE LIBRAS BRASILEIRAS DE SINAIS</t>
  </si>
  <si>
    <t>14/08/2023 A 18/12/2023</t>
  </si>
  <si>
    <t>https://amigosdoguri-my.sharepoint.com/:b:/g/personal/renata_freire_sustenidos_org_br/EVZsBZrGnylNil9-UoyKWFQBmx1SEfVCPiEJnTMfarD6EA?e=lfn0mQ</t>
  </si>
  <si>
    <t>323-23</t>
  </si>
  <si>
    <t>MATHEUS MATTOS DE SOUZA E SILVA 41414612885</t>
  </si>
  <si>
    <t>MATHEUS MATTOS DE SOUZA E SILVA / MELIELY FRANCINE SOUSA</t>
  </si>
  <si>
    <t>35.892.601/0001-30</t>
  </si>
  <si>
    <t>FACILITADORA PARA O CURSO PREPARATÓRIO MOVE</t>
  </si>
  <si>
    <t>15/08/2023 A 31/08/2023</t>
  </si>
  <si>
    <t>2 VEZES AGO/SET</t>
  </si>
  <si>
    <t>ENCERRADO</t>
  </si>
  <si>
    <t xml:space="preserve"> (16) 982616496</t>
  </si>
  <si>
    <t>Matheus Mattos</t>
  </si>
  <si>
    <t>https://amigosdoguri-my.sharepoint.com/:b:/g/personal/renata_freire_sustenidos_org_br/EX3nxhXZfpxPlw1J6uc_gN0BETN0FSzkZWnuvEGUrtqE4g?e=bQGndr</t>
  </si>
  <si>
    <t>301-23</t>
  </si>
  <si>
    <t>MARISA RAMIRES ROSA DE LIMA 08204761880</t>
  </si>
  <si>
    <t>29.280.426/0001-28</t>
  </si>
  <si>
    <t>CURSO ANALISE, HARONIA E MELODIA TATUÍ</t>
  </si>
  <si>
    <t>07/08/2023 A 27/11/2023</t>
  </si>
  <si>
    <t>(11) 964778809</t>
  </si>
  <si>
    <t>mariseaulas@gmail.com</t>
  </si>
  <si>
    <t>Marisa Ramires</t>
  </si>
  <si>
    <t>https://amigosdoguri-my.sharepoint.com/:b:/g/personal/renata_freire_sustenidos_org_br/ERmwZUmAHZxLq2ljwMxKQ_QBGjL0TNLXwN6mcOIZK066og?e=JcFxwx</t>
  </si>
  <si>
    <t>397-23</t>
  </si>
  <si>
    <t>MARIA EUGENIA GUIMARAES CORTES 00339940808</t>
  </si>
  <si>
    <t>MARIA EUGENIA GUIMARAES CORTES</t>
  </si>
  <si>
    <t>24.895.951/0001-34</t>
  </si>
  <si>
    <t>14/08/2023 A 31/10/2023</t>
  </si>
  <si>
    <t>4.000,00</t>
  </si>
  <si>
    <t>2 PARC. OUT/NOV</t>
  </si>
  <si>
    <t>11 99183-5728</t>
  </si>
  <si>
    <t>gecortesbx@gmail.com</t>
  </si>
  <si>
    <t>Maria Eugenia</t>
  </si>
  <si>
    <t>https://amigosdoguri-my.sharepoint.com/:b:/g/personal/renata_freire_sustenidos_org_br/EXh7_YvFEBVLo35JSGtepKQBpXR8j5OafWSck7iVsSMIcA?e=0CWljC</t>
  </si>
  <si>
    <t>384-23</t>
  </si>
  <si>
    <t>LINCOLN ANTONIO 09775067898</t>
  </si>
  <si>
    <t>LINCOLN ANTÔNIO</t>
  </si>
  <si>
    <t>14.025.471/0001-69</t>
  </si>
  <si>
    <t>ATIVIDADES PEDAGÓGICAS E APRESENTAÇÃO COM O GRUPO RAIZ</t>
  </si>
  <si>
    <t>06/10/2023 A 0810/2023</t>
  </si>
  <si>
    <t>12.000,00</t>
  </si>
  <si>
    <t>11 98224-4602</t>
  </si>
  <si>
    <t xml:space="preserve"> lincoln@barca.com.br</t>
  </si>
  <si>
    <t>Lincoln Antônio</t>
  </si>
  <si>
    <t>305-23</t>
  </si>
  <si>
    <t>LIDIA BAZARIAN 04621553828</t>
  </si>
  <si>
    <t>25.331.889/0001-10</t>
  </si>
  <si>
    <t>CURSO MUSICA CONTEMPORÂNEA PIANO TATUÍ</t>
  </si>
  <si>
    <t>07/08/2023 A 04/12/2023</t>
  </si>
  <si>
    <t>(11) 993453693</t>
  </si>
  <si>
    <t>lidiabazarian@uol.com.br</t>
  </si>
  <si>
    <t>Lidia</t>
  </si>
  <si>
    <t>https://amigosdoguri-my.sharepoint.com/:b:/g/personal/renata_freire_sustenidos_org_br/EU7RWa3cf0VGuHNva-CQ4I0BQ8WrGBg-gYhCLy0mEYTczw?e=VertQa</t>
  </si>
  <si>
    <t xml:space="preserve">PORTAL </t>
  </si>
  <si>
    <t>330-23</t>
  </si>
  <si>
    <t>KAWAKANI MEHINAKO</t>
  </si>
  <si>
    <t>48.987.035/0001-92</t>
  </si>
  <si>
    <t>AULAS DE CANTO E ARTES MANUAIS DA CULTURA MEHINAK</t>
  </si>
  <si>
    <t>11/08/2023 A 11/12/2023</t>
  </si>
  <si>
    <t>2.018,92</t>
  </si>
  <si>
    <t>8.075,68</t>
  </si>
  <si>
    <t>4 VEZES SET/OUT/NOV/DEZ</t>
  </si>
  <si>
    <t>(11)99331-4266</t>
  </si>
  <si>
    <t>mehinakokawakani@gmail.com</t>
  </si>
  <si>
    <t>Kawakani Mehinako</t>
  </si>
  <si>
    <t>https://amigosdoguri-my.sharepoint.com/:b:/g/personal/renata_freire_sustenidos_org_br/EYhmxZpaXIhHrpidwdOSlXcBecxrshvJ5mz-ZVPjvRyShA?e=EFLLUw</t>
  </si>
  <si>
    <t>351-23</t>
  </si>
  <si>
    <t>KAROLINE RODRIGUES FIRMINO 50.414.660</t>
  </si>
  <si>
    <t>KAROLINE RODRIGUES FIRMINO/RODRIGO RANCHEL NAVA MULLER</t>
  </si>
  <si>
    <t>50.414.660/0001-97</t>
  </si>
  <si>
    <t>CONCERTO BANDA SINFÔNICA</t>
  </si>
  <si>
    <t xml:space="preserve">24/08/2023 A 31/08/2023 </t>
  </si>
  <si>
    <t>MEDIANTE AVISO PRÉVIO DE 01 DIA</t>
  </si>
  <si>
    <t>krodrigues.firmino2@gmail.com</t>
  </si>
  <si>
    <t>Karoline Rodrigues</t>
  </si>
  <si>
    <t>https://amigosdoguri-my.sharepoint.com/:b:/g/personal/renata_freire_sustenidos_org_br/EWEzUy1yUpJAtq8z4taKBMwB6JHEHBUzQ88cMmysHKmg3w?e=LSjwaZ</t>
  </si>
  <si>
    <t>366-23</t>
  </si>
  <si>
    <t>JULIANNA PINTO DOS SANTOS 05625930716</t>
  </si>
  <si>
    <t>JULIANNA PINTO DOS SANTOS</t>
  </si>
  <si>
    <t>44.603.698/0001-05</t>
  </si>
  <si>
    <t xml:space="preserve"> 21 99347-6221</t>
  </si>
  <si>
    <t>yullybr@gmail.com</t>
  </si>
  <si>
    <t>Julianna Pinto</t>
  </si>
  <si>
    <t>https://amigosdoguri-my.sharepoint.com/:b:/g/personal/renata_freire_sustenidos_org_br/EeLL6EaPBkZGq7eSRhjjSvYBHtp6MhHSMeM64hEKpgPQGQ?e=Om43l9</t>
  </si>
  <si>
    <t>389-23</t>
  </si>
  <si>
    <t>JOANA FLOR DENIS AFFONSO PENNA 09599566700</t>
  </si>
  <si>
    <t>JOANA FLOR DENIS AFFONSO PENNA</t>
  </si>
  <si>
    <t>22.491.814/0001-09</t>
  </si>
  <si>
    <t>OFICINAS E APRESENTAÇÃO ESPETÁCULO AQUASINESTESI FESTIVAL BIG BAN BANG</t>
  </si>
  <si>
    <t>MEDIANTE AVISO PREVIO DE 30 DIAS</t>
  </si>
  <si>
    <t>24.000,00</t>
  </si>
  <si>
    <t>11-9-8538-4538</t>
  </si>
  <si>
    <t xml:space="preserve"> joana_flor@hotmail.com</t>
  </si>
  <si>
    <t>Joana Flor Venis</t>
  </si>
  <si>
    <t>https://amigosdoguri-my.sharepoint.com/:b:/g/personal/renata_freire_sustenidos_org_br/EQepJ72QIthCkOlxsjg_SLcB7Avj5-CJBhYJlEqkPxd5SA?e=S1Jbnx</t>
  </si>
  <si>
    <t>361-23</t>
  </si>
  <si>
    <t>JESSICA GOMES DO NASCIMENTO 40521537827</t>
  </si>
  <si>
    <t>JESSICA GOMES DO NASCIMENTO</t>
  </si>
  <si>
    <t>17.408.679/0001-55</t>
  </si>
  <si>
    <t>AVALIADORA PREMIO BOLSISTA DESTAQUE</t>
  </si>
  <si>
    <t>11/09/2023 A 27/10/2023</t>
  </si>
  <si>
    <t>3.000,00</t>
  </si>
  <si>
    <t xml:space="preserve"> jessicagomesdonascimento0@gmail.com</t>
  </si>
  <si>
    <t>Jessica Gomes</t>
  </si>
  <si>
    <t>https://amigosdoguri-my.sharepoint.com/:b:/g/personal/renata_freire_sustenidos_org_br/ETKAdxu67l1Nmazc1dm6AvEBOzEO6aHAoIfx2OqnzYIOhQ?e=GHI8fv</t>
  </si>
  <si>
    <t>338-23</t>
  </si>
  <si>
    <t>IRARA EDICOES MUSICAIS LTDA</t>
  </si>
  <si>
    <t>ANTONIO JOSE SANTANA MARTINS</t>
  </si>
  <si>
    <t>03.262.990/0001-24</t>
  </si>
  <si>
    <t>APRESENTAÇÃO MUSICAL TATUÍ</t>
  </si>
  <si>
    <t>26.000,00</t>
  </si>
  <si>
    <t>55.000,00</t>
  </si>
  <si>
    <t>11 94726-6710</t>
  </si>
  <si>
    <t>atilaroadie@hotmail.com</t>
  </si>
  <si>
    <t>Atíla Ferreira</t>
  </si>
  <si>
    <t>https://amigosdoguri-my.sharepoint.com/:b:/g/personal/renata_freire_sustenidos_org_br/ERjcr_Qt1QZOprTN3zEnRywBTWaSlmMEtFL-tbKF4lBDSA?e=sZ2iYE</t>
  </si>
  <si>
    <t>365-23</t>
  </si>
  <si>
    <t>HERZ COMÉRCIO E PRODUÇÕES CULTURAIS ARTÍSTICAS LTDA</t>
  </si>
  <si>
    <t>RICARDO STEUER HERZ</t>
  </si>
  <si>
    <t>13.581.809/0001-04</t>
  </si>
  <si>
    <t>MASTERCLASS E CONCERTO COM ORQUESTRA SINFÔNICA</t>
  </si>
  <si>
    <t>11/09/2023 A 27/09/2023</t>
  </si>
  <si>
    <t>11 99249-2930</t>
  </si>
  <si>
    <t>herzprods@gmail.com</t>
  </si>
  <si>
    <t>Ricardo Steuer</t>
  </si>
  <si>
    <t>https://amigosdoguri-my.sharepoint.com/:b:/g/personal/renata_freire_sustenidos_org_br/EdakImGEG5lPnRuJRuihrG8BqPBpT1Rs6Xpi8-3L20SGbw?e=Z6a8kH</t>
  </si>
  <si>
    <t>293-23</t>
  </si>
  <si>
    <t>SEGURO</t>
  </si>
  <si>
    <t xml:space="preserve">HDI PROTEÇÃO EMPRESARIAL </t>
  </si>
  <si>
    <t>SEGURO PREDIAL UNIDADES TATUÍ</t>
  </si>
  <si>
    <t>11/08/2023 A 11/08/2024</t>
  </si>
  <si>
    <t>https://amigosdoguri.sharepoint.com/:b:/s/PROCESSOS_COMPRAS_SUSTENIDOS/ESXRyqRnXjNJq654Xw1LFAcBMVrQiJ_xouLDaDCXzpvL-A?e=fDVRTP</t>
  </si>
  <si>
    <t>298-23</t>
  </si>
  <si>
    <t>FELIPE SENNA - MUSICO</t>
  </si>
  <si>
    <t>FELIPE SENNA</t>
  </si>
  <si>
    <t>06.067.056/0001-40</t>
  </si>
  <si>
    <t>COORDENADOR PEDAGÓGICO DO 1º ENCONTRO LATINO-AMERICANO DE BANDAS</t>
  </si>
  <si>
    <t xml:space="preserve">15/07/2023 A 15/11/2023 </t>
  </si>
  <si>
    <t>AVISO PREVIO DE 02 DIAS</t>
  </si>
  <si>
    <t>7.500,00</t>
  </si>
  <si>
    <t>15.000,00</t>
  </si>
  <si>
    <t>2 PARC. SET/NOV</t>
  </si>
  <si>
    <t>(11) 94523-0250</t>
  </si>
  <si>
    <t>contato@felipesenna.art.br</t>
  </si>
  <si>
    <t>Felipe Senna</t>
  </si>
  <si>
    <t>https://amigosdoguri-my.sharepoint.com/:b:/g/personal/renata_freire_sustenidos_org_br/EaicEC_sZ8dPh2SgYVp3B8IBlOXLsf4IWue90qXRiLmutw?e=BVVTJx</t>
  </si>
  <si>
    <t>299-23</t>
  </si>
  <si>
    <t>DIRCEU MARQUES JUNIOR 33409347895</t>
  </si>
  <si>
    <t>DIRCEU MARQUES JUNIOR</t>
  </si>
  <si>
    <t>33.974.100/0001-78</t>
  </si>
  <si>
    <t>AULAS DE MUSICAS RITMO E PERCURSSÃO TATUÍ</t>
  </si>
  <si>
    <t>29/08/2023 A 26/09/2023</t>
  </si>
  <si>
    <t>1.121,25</t>
  </si>
  <si>
    <t>2.245,25</t>
  </si>
  <si>
    <t>50% ASS CTO E 50% 10 DIAS APÓS A PREST.</t>
  </si>
  <si>
    <t>(15) 99189.6354</t>
  </si>
  <si>
    <t>barbapercussao@gmail.com</t>
  </si>
  <si>
    <t>Dirceu Marques</t>
  </si>
  <si>
    <t>https://amigosdoguri-my.sharepoint.com/:b:/g/personal/renata_freire_sustenidos_org_br/EW4W4tS1B0FInwS_Pke_oVcB7Xg8aqwyQgrjISOR80wbGA?e=BDEXsz</t>
  </si>
  <si>
    <t>DANILO CAMPOS DE CAMARGO 33624759817</t>
  </si>
  <si>
    <t>DANILO CAMPOS DE CAMRGO</t>
  </si>
  <si>
    <t>47.369.644/0001-15</t>
  </si>
  <si>
    <t>PRODUTOR BILINGUE</t>
  </si>
  <si>
    <t>13/10/2023 A 13/11/2023</t>
  </si>
  <si>
    <t>3.500,00</t>
  </si>
  <si>
    <t>7.000,00</t>
  </si>
  <si>
    <t>11 97341-8027</t>
  </si>
  <si>
    <t>danilo.ccamargo14@gmail.com</t>
  </si>
  <si>
    <t>Danilo Campos</t>
  </si>
  <si>
    <t>https://amigosdoguri-my.sharepoint.com/:b:/g/personal/renata_freire_sustenidos_org_br/EfuW8jUG-jBLroU-nNQjSRwBpeubR13ylFoP9CXd0H_EmA?e=YoJ4Hi</t>
  </si>
  <si>
    <t>398-23</t>
  </si>
  <si>
    <t>DANIEL DOS SANTOS GONCALVES 32059376866</t>
  </si>
  <si>
    <t>DANIEL DOS SANTOS GONÇALVES</t>
  </si>
  <si>
    <t>18.524.443/0001-47</t>
  </si>
  <si>
    <t>CORREPETIDOR NO 2º CONCURSO JOAQUINA LAPINHA</t>
  </si>
  <si>
    <t>16/11/2023 A 18/11/2023</t>
  </si>
  <si>
    <t xml:space="preserve">(11)95986-5167 </t>
  </si>
  <si>
    <t xml:space="preserve"> goncalves.piano@gmail.com </t>
  </si>
  <si>
    <t>Daniel dos Santos</t>
  </si>
  <si>
    <t>303-23</t>
  </si>
  <si>
    <t>CRIAMUNDI EDUCAÇÃO E CULTURA LTDA</t>
  </si>
  <si>
    <t>58.397.068/0001-36</t>
  </si>
  <si>
    <t>04/08/2023 A 07/10/2023</t>
  </si>
  <si>
    <t>16.000,00</t>
  </si>
  <si>
    <t>(11) 98481-2863</t>
  </si>
  <si>
    <t>paulolotito@gmail.com</t>
  </si>
  <si>
    <t>https://amigosdoguri-my.sharepoint.com/:b:/g/personal/renata_freire_sustenidos_org_br/EXEUgsopirZGr5veCUsU6W8BTT62q3PjbBp05PdeSjQj_g?e=ibsll7</t>
  </si>
  <si>
    <t>328-23</t>
  </si>
  <si>
    <t>COOPERATIVA PAULISTA DE TEATRO</t>
  </si>
  <si>
    <t>THIAGO REIS DE AZEVEDO VASCONCELOS/CAMILA MIARI BOLAFFI</t>
  </si>
  <si>
    <t>51.561.819/0001-69_x000D_</t>
  </si>
  <si>
    <t>AULAS DE INICIAÇÃO AO USO DAS MÁSCARAS EXPRESSIVAS</t>
  </si>
  <si>
    <t>21/08/2023 A 11/12/2023</t>
  </si>
  <si>
    <t>1.076,76</t>
  </si>
  <si>
    <t>5.383,80</t>
  </si>
  <si>
    <t>5 PARC SET/OUT/NOVE/DEZ/JAN</t>
  </si>
  <si>
    <t xml:space="preserve">(11) 2117-4700 </t>
  </si>
  <si>
    <t>jurídico@cooperativadeteatro.com.br</t>
  </si>
  <si>
    <t xml:space="preserve"> Flavia Ulhôa Cembalista</t>
  </si>
  <si>
    <t>https://amigosdoguri-my.sharepoint.com/:b:/g/personal/renata_freire_sustenidos_org_br/ESMvkEL8skBOqFipctqf54gBZyOeudR6K8ns2bgWeDbBVw?e=1aWQNy</t>
  </si>
  <si>
    <t>378-23</t>
  </si>
  <si>
    <t>COMPANHIA ALMA DELL' ART</t>
  </si>
  <si>
    <t>MARCO ANTONIO FARIAS SCARASSSATTI</t>
  </si>
  <si>
    <t>04.712.715/0001-28</t>
  </si>
  <si>
    <t>OFICINAS MUSICAIS PARA O FESTIVAL BIG BANG</t>
  </si>
  <si>
    <t>(31) 3596-5153</t>
  </si>
  <si>
    <t xml:space="preserve"> producao@almadellart.org.br</t>
  </si>
  <si>
    <t>Marcos Farias</t>
  </si>
  <si>
    <t>https://amigosdoguri-my.sharepoint.com/:b:/g/personal/renata_freire_sustenidos_org_br/ERDBiysLUS5OqKpwNCoXk1ABSGAWNv6ohQZwnOYj9DNb3g?e=UYJIbq</t>
  </si>
  <si>
    <t>363-23</t>
  </si>
  <si>
    <t>COLETIVO AQUARELA DE EDUCAÇÃO CULTURA E ARTE</t>
  </si>
  <si>
    <t>MARCOS ANTONIO DE OLIVEIRA BRYTTO</t>
  </si>
  <si>
    <t>15.121.012/0001-41</t>
  </si>
  <si>
    <t xml:space="preserve"> (19) 98830-8249 </t>
  </si>
  <si>
    <t xml:space="preserve"> marcosbrytto@gmail.com </t>
  </si>
  <si>
    <t>Marcos Antonio</t>
  </si>
  <si>
    <t>https://amigosdoguri-my.sharepoint.com/:b:/g/personal/renata_freire_sustenidos_org_br/EdrrK9NE2TVEjGhGCa9dhEcBRI3Dmi0N-WyuE2WRfTSPjQ?e=HtlYbO</t>
  </si>
  <si>
    <t>376-23</t>
  </si>
  <si>
    <t>CAROLINA PANESI BARROS 05665854727</t>
  </si>
  <si>
    <t>CAROLINA PANESI BARROS</t>
  </si>
  <si>
    <t>15.185.557/0001-11</t>
  </si>
  <si>
    <t>JURADA PARA BANCA EXAMINADORA 2º CONCURSO JAZZ COMBO</t>
  </si>
  <si>
    <t>21/08/2023 A 27/08/2023</t>
  </si>
  <si>
    <t>carolpanesi@gmail.com</t>
  </si>
  <si>
    <t>Carolina Panesi</t>
  </si>
  <si>
    <t>https://amigosdoguri-my.sharepoint.com/:b:/g/personal/renata_freire_sustenidos_org_br/EbYstcKWEJpBusJTxfzt6YwBQmcAT3RocA2YTKSIZ2fQfA?e=gndHlJ</t>
  </si>
  <si>
    <t>367-23</t>
  </si>
  <si>
    <t>CARLOS FAUSTO DE SOUZA BRITO 50.189.624</t>
  </si>
  <si>
    <t xml:space="preserve"> CARLOS FAUSTO DE SOUZA BRITO</t>
  </si>
  <si>
    <t xml:space="preserve">50.189.624/0001-77 </t>
  </si>
  <si>
    <t>APRESENTAÇÃO MUSICAL DO GRUPO PIANORQUESTRA</t>
  </si>
  <si>
    <t>18.000,00</t>
  </si>
  <si>
    <t>(71) 98612-0195</t>
  </si>
  <si>
    <t>carlosfaustosb@gmail.com</t>
  </si>
  <si>
    <t>Carlos Fausto</t>
  </si>
  <si>
    <t>https://amigosdoguri-my.sharepoint.com/:b:/g/personal/renata_freire_sustenidos_org_br/Ea93zpYtGsRPqhQb8dg90v4BcYaPyUxVrDvULJ3zj9tOzg?e=ATSGq8</t>
  </si>
  <si>
    <t>312-23</t>
  </si>
  <si>
    <t>CAMILA FERREIRA 30849988845</t>
  </si>
  <si>
    <t>EDILAINE PEREIRA</t>
  </si>
  <si>
    <t>42.247.573/0001-64</t>
  </si>
  <si>
    <t>AULAS DE CONTAÇÃO DE HISTORIA ATELIE DE ARTES TATUÍ</t>
  </si>
  <si>
    <t>08/08/2023 A 16/09/2023</t>
  </si>
  <si>
    <t>https://amigosdoguri-my.sharepoint.com/:b:/g/personal/renata_freire_sustenidos_org_br/EYsV5Jfo5h9NjAfP2NAw4joBOk6aDn31H2TpYtIos9A_Tg?e=6X34o1</t>
  </si>
  <si>
    <t>319-23</t>
  </si>
  <si>
    <t>CABELO DE MARIA PRODUÇÕES LTDA - ME</t>
  </si>
  <si>
    <t>RENATA MORAIS MATTAR</t>
  </si>
  <si>
    <t>15.752.716/0001-12</t>
  </si>
  <si>
    <t>CURSO EDUCAÇÃO MUSICAL TATUÍ</t>
  </si>
  <si>
    <t>https://amigosdoguri-my.sharepoint.com/:b:/g/personal/renata_freire_sustenidos_org_br/EaO5hRw6BX9LgTjjn2dqmOoBWHH-9M7uMxD7-gF-OyRilg?e=6RpRZq</t>
  </si>
  <si>
    <t>345-23</t>
  </si>
  <si>
    <t>PRODUÇÃO GRAFICA</t>
  </si>
  <si>
    <t xml:space="preserve">BRUNO AUGUSTO SILVEIRA </t>
  </si>
  <si>
    <t>BRUNO AUGUSTO SILVEIRA</t>
  </si>
  <si>
    <t>17.352.365/0001-88</t>
  </si>
  <si>
    <t>SERVIÇOS SOB DEMANDA IMPRESSÃO DE MIDIAS VISUAIS</t>
  </si>
  <si>
    <t>25/09/2023 A 24/09/2025</t>
  </si>
  <si>
    <t>PONTUAL 28 DIAS APÓS PREST.SERV.</t>
  </si>
  <si>
    <t>COMUNICAÇÃO</t>
  </si>
  <si>
    <t>15 99601-5672</t>
  </si>
  <si>
    <t>tatui.essence@gmail.com</t>
  </si>
  <si>
    <t>Bruno Augusto</t>
  </si>
  <si>
    <t>https://amigosdoguri-my.sharepoint.com/:b:/g/personal/renata_freire_sustenidos_org_br/EWkZ7lcZB55NkcCQjO2X6WwBDjWQPuIZ5vguuwB7EEchuA?e=0321vq</t>
  </si>
  <si>
    <t>355-23</t>
  </si>
  <si>
    <t>BEHOMAR GERARDO ROJAS ESCALONA</t>
  </si>
  <si>
    <t>PASSAPORTE 177707797</t>
  </si>
  <si>
    <t>MASTERCLASS E CONCERTO COM O CORO ARTÍSTICO</t>
  </si>
  <si>
    <t>16/10/2023 A 21/10/2023</t>
  </si>
  <si>
    <t>MEDIANTE AVISO PREVIO DE 10 DIAS</t>
  </si>
  <si>
    <t>52 1 771 397 9542_x000D_</t>
  </si>
  <si>
    <t xml:space="preserve"> behomar@gmail.com</t>
  </si>
  <si>
    <t xml:space="preserve">Behomar Rojas </t>
  </si>
  <si>
    <t>https://amigosdoguri-my.sharepoint.com/:b:/g/personal/renata_freire_sustenidos_org_br/EbnQL34Sp9tAlDe_YlKrkSgBUrEXLMOndeF1BFyOiexB5w?e=MzwKyp</t>
  </si>
  <si>
    <t>393-23</t>
  </si>
  <si>
    <t>AVE ALVES FERREIRA 40155065882</t>
  </si>
  <si>
    <t>AVE ALVES FERREIRA</t>
  </si>
  <si>
    <t>26.547.041/0001-96</t>
  </si>
  <si>
    <t xml:space="preserve"> (11) 967807966</t>
  </si>
  <si>
    <t>ave.terrena@gmail.com</t>
  </si>
  <si>
    <t>Ave Alves</t>
  </si>
  <si>
    <t>https://amigosdoguri-my.sharepoint.com/:b:/g/personal/renata_freire_sustenidos_org_br/EfWTeaXjRhVKs-Kx2KROo2gBkx4r1H4WsYZM880Cv0RyZQ?e=dC8q81</t>
  </si>
  <si>
    <t>PROC. SUSPENSO/CANCELADO</t>
  </si>
  <si>
    <t>347-23</t>
  </si>
  <si>
    <t>ATILA FERREIRA GOMES 11897394888</t>
  </si>
  <si>
    <t>ATÍLA FERREIRA GOMES</t>
  </si>
  <si>
    <t>17.990.311/0001-48</t>
  </si>
  <si>
    <t xml:space="preserve">PRODUTOR TÉCNICO PARA PROJETO YOUNG AUDENCES MUSIC (YAM) </t>
  </si>
  <si>
    <t>25/08/2023 A 25/11/2023</t>
  </si>
  <si>
    <t>14.000,00</t>
  </si>
  <si>
    <t>313-23</t>
  </si>
  <si>
    <t>ANE MORGANA DA FRANCA MORENO 04250633560</t>
  </si>
  <si>
    <t>35.049.851/0001-03</t>
  </si>
  <si>
    <t>https://amigosdoguri-my.sharepoint.com/:b:/g/personal/renata_freire_sustenidos_org_br/EWjlZCgp4d5NiaVI-VSpb20BZzBZG8aGRrpUWUUKq6VDdA?e=aTPM2m</t>
  </si>
  <si>
    <t>374-23</t>
  </si>
  <si>
    <t>ANDREA DOS GUIMARAES ALVIM NUNES 03744102670</t>
  </si>
  <si>
    <t>ANDREA DOS GUIRMARAES ALVIM NUNES</t>
  </si>
  <si>
    <t>34.056.753/0001-30</t>
  </si>
  <si>
    <t>11 99451-5866</t>
  </si>
  <si>
    <t>andreadosguimaraes@gmail.com</t>
  </si>
  <si>
    <t>Andrea dos Guimarraes</t>
  </si>
  <si>
    <t>https://amigosdoguri-my.sharepoint.com/:b:/g/personal/renata_freire_sustenidos_org_br/Ef5vd2U0quNDqJJZPZVpA5oBUuhdvibYUKanbvgLXEQyig?e=keunpL</t>
  </si>
  <si>
    <t>318-23</t>
  </si>
  <si>
    <t>ANA CATARINA MARCAL TEIXEIRA 33900235856</t>
  </si>
  <si>
    <t>ANA CATARINA MARÇAL TEIXEIRA</t>
  </si>
  <si>
    <t>30.281.726/0001-00</t>
  </si>
  <si>
    <t>PRODUÇÃO ARTISTICA CONCURSO JOAQUINA LAPINHA 2023</t>
  </si>
  <si>
    <t>05/10/2023 A 05/12/2023</t>
  </si>
  <si>
    <t>11 98288-9949</t>
  </si>
  <si>
    <t>CATPRODUZ@GMAIL.COM</t>
  </si>
  <si>
    <t>Ana Catarina</t>
  </si>
  <si>
    <t>https://amigosdoguri-my.sharepoint.com/:b:/g/personal/renata_freire_sustenidos_org_br/EfsO_RT3XblPs2r1DB1vE58BbKr5Kw1y76KhD5gyTGpKdA?e=zVA1QY</t>
  </si>
  <si>
    <t>317-23</t>
  </si>
  <si>
    <t>ALINE CRISTIANE FABRINI RITER 30140043837</t>
  </si>
  <si>
    <t>46.545.077/0001-48</t>
  </si>
  <si>
    <t>PRODUTORA ARTISTICA PARA FESTIVAL DE BANDAS</t>
  </si>
  <si>
    <t>15/08/2023 A 15/11/2023</t>
  </si>
  <si>
    <t>https://amigosdoguri-my.sharepoint.com/:b:/g/personal/renata_freire_sustenidos_org_br/EQhCGY2a06xIvdqzVMFCg6UBPu4JJaOLCun8yTehpxiCCQ?e=k96PiJ</t>
  </si>
  <si>
    <t>321-23</t>
  </si>
  <si>
    <t>ALESSANDRA MENDES LEAO</t>
  </si>
  <si>
    <t>31.507.607/0001-96</t>
  </si>
  <si>
    <t xml:space="preserve">APRESENTAÇÃO MUSICAL </t>
  </si>
  <si>
    <t>https://amigosdoguri-my.sharepoint.com/:b:/g/personal/renata_freire_sustenidos_org_br/ETQL4RXPiJ1Jo4zzWmyNHH0Bvnt7NMMqssoSlg-yC2F1_Q?e=u320OT</t>
  </si>
  <si>
    <t>342-23</t>
  </si>
  <si>
    <t>51.615.100 FABIOLA MOREIRA RESENDE</t>
  </si>
  <si>
    <t>FABIOLA MOREIRA RESENDE/ABEL RAIMUNDO DE MORAES SILVA</t>
  </si>
  <si>
    <t>51.615.100/0001-63</t>
  </si>
  <si>
    <t xml:space="preserve">CURSO LIVRE </t>
  </si>
  <si>
    <t>04/09/2023 A 05/09/2023</t>
  </si>
  <si>
    <t xml:space="preserve"> fabiolamoreiraresende@yahoo.com.br </t>
  </si>
  <si>
    <t>Fábiola Moreira</t>
  </si>
  <si>
    <t>https://amigosdoguri-my.sharepoint.com/:b:/g/personal/renata_freire_sustenidos_org_br/EbhTfUZ5TPRGket2obYsKVEBHtt3U7e50ewRVA8QhYW7_w?e=7drszj</t>
  </si>
  <si>
    <t>307-23</t>
  </si>
  <si>
    <t>51.355.887 ALCIDES ESCOBAR CAMPOS</t>
  </si>
  <si>
    <t>51.355.887/0001-71</t>
  </si>
  <si>
    <t>ARTISTA CONVIDADO FETESP E MINISTRAR CURSO DE ARTES CENICAS TATUÍ</t>
  </si>
  <si>
    <t>21/07/2023 A 11/12/2023</t>
  </si>
  <si>
    <t>https://amigosdoguri-my.sharepoint.com/:b:/g/personal/renata_freire_sustenidos_org_br/EScdoIKAZKxPuIMFfaadoBsBpQfPHV2TDYO6_4g0r6Czug?e=J4NqDP</t>
  </si>
  <si>
    <t>343-23</t>
  </si>
  <si>
    <t>48.904.077 CINTIA APARECIDA DELGADO LUIZ</t>
  </si>
  <si>
    <t>CINTIA APARECIDA DELGADO LUIZ</t>
  </si>
  <si>
    <t>48.904.077/0001-12</t>
  </si>
  <si>
    <t>APRESENTAÇÃO DO GRUPO QUILOMBO CAFUNDÓ NA SEMANA DE MÚSICA</t>
  </si>
  <si>
    <t>MEDIANTE AVISO PRÉVIO DE 10 DIAS</t>
  </si>
  <si>
    <t>6.000,00</t>
  </si>
  <si>
    <t xml:space="preserve">15 99705-8885 </t>
  </si>
  <si>
    <t xml:space="preserve"> cintiaapdelgado@gmail.com </t>
  </si>
  <si>
    <t>Cintia Delgado</t>
  </si>
  <si>
    <t>https://amigosdoguri-my.sharepoint.com/:b:/g/personal/renata_freire_sustenidos_org_br/Ef2v_fan1z9Fox8fHVHuv0oBw1X2z6dHqbv0UFfIsKnDIA?e=XCfe6P</t>
  </si>
  <si>
    <t>368-23</t>
  </si>
  <si>
    <t>DIVUGAÇÃO EM MIDIA</t>
  </si>
  <si>
    <t>ANTONIO PEREIRA DA SILVA 30939945860</t>
  </si>
  <si>
    <t>ANTONIO PEREIRA DA SILVA</t>
  </si>
  <si>
    <t>14.857.077/0001-97</t>
  </si>
  <si>
    <t>VEICULAÇÃO DE CARRO PARA DIVULGAÇÃO TATUÍ</t>
  </si>
  <si>
    <t>15/10/2023 A 15/10/2025</t>
  </si>
  <si>
    <t>15 99720-8270</t>
  </si>
  <si>
    <t>tonisilva@921@hotmail.com</t>
  </si>
  <si>
    <t>Antonio Pereira</t>
  </si>
  <si>
    <t>https://amigosdoguri-my.sharepoint.com/:b:/g/personal/renata_freire_sustenidos_org_br/EaX626HXNoBMj_akWYMTG1QBAzu4X7huB6G8U7kwEgodtg?e=eAF5hH</t>
  </si>
  <si>
    <t>336-23</t>
  </si>
  <si>
    <t>DOM BOSCO REMOÇÕES MEDICAS LTDA</t>
  </si>
  <si>
    <t>RICARDO MENDES DA SILVA</t>
  </si>
  <si>
    <t>04.383.927/0001-09</t>
  </si>
  <si>
    <t>CREDENCIAMENTO DE ASSISTENCIA MÉDICA EM AMBULÂNCIA - UTI</t>
  </si>
  <si>
    <t>27/09/2023 a 26/09/2025</t>
  </si>
  <si>
    <t>PONTUAL 30 DIAS APÓS PREST.SERV.</t>
  </si>
  <si>
    <t>11 4178-5825/95059-2669</t>
  </si>
  <si>
    <t>domboscoremocoes@domboscoremocoes.com.br</t>
  </si>
  <si>
    <t>Ricardo Mendes</t>
  </si>
  <si>
    <t>https://amigosdoguri-my.sharepoint.com/:b:/g/personal/renata_freire_sustenidos_org_br/EYvazY-HMqpCoT0qhoOS0qYB-pV6Ttb50mKssobhXRH7Ow?e=oNJnGo</t>
  </si>
  <si>
    <t>ANGELA M C DA S LAMOUNIER</t>
  </si>
  <si>
    <t>ANGELA MARIA CORREA DA SILVA LAMOUNIER</t>
  </si>
  <si>
    <t>18.030.988/0001-05</t>
  </si>
  <si>
    <t>15 98189-3737</t>
  </si>
  <si>
    <t>brlifeemergencias@hotmail.com</t>
  </si>
  <si>
    <t>Angela Maria Corra</t>
  </si>
  <si>
    <t>https://amigosdoguri-my.sharepoint.com/:b:/g/personal/renata_freire_sustenidos_org_br/EWIGRafOC_BFvpTgUYgvY2cBGDAiNzDaa2i5oqXS71S7rQ?e=KFsAj7</t>
  </si>
  <si>
    <t>PREMED SERVIÇOS MEDICOS DE ATENDIMENTO  A EMERGENCIA E REMOÇÕES LTDA</t>
  </si>
  <si>
    <t>JOÃO PEDRO ARRUDA FRALETTI MIGUEL</t>
  </si>
  <si>
    <t>07.388.334/0001-23</t>
  </si>
  <si>
    <t>15 99791-4809</t>
  </si>
  <si>
    <t>rosana.campos@premed.med.br</t>
  </si>
  <si>
    <t>Rosana Campos</t>
  </si>
  <si>
    <t>https://amigosdoguri-my.sharepoint.com/:b:/g/personal/renata_freire_sustenidos_org_br/EU8OSsK9mB9MtA1q1gvVAiEBsUlGGx4_tfvuNGryDMOfbg?e=vdbI2a</t>
  </si>
  <si>
    <t>405-23</t>
  </si>
  <si>
    <t>FL PRODUÇÕES MUSICAIS LTDA</t>
  </si>
  <si>
    <t>FABIO RODRIGUES DE LIMA</t>
  </si>
  <si>
    <t>44.885.316/0001-83</t>
  </si>
  <si>
    <t>WORKSHOP, MASTERCLASS E PARTICIPAÇÃO EM CONCERTO CAMERATA DE VIOLÕES</t>
  </si>
  <si>
    <t>27/09/2023 A 29/09/2023</t>
  </si>
  <si>
    <t>10.500,00</t>
  </si>
  <si>
    <t>41 99998-6572</t>
  </si>
  <si>
    <t>fabiolimaclasses@gmail.com/violaofabiolima@hotmail.com</t>
  </si>
  <si>
    <t>fabio lima</t>
  </si>
  <si>
    <t>https://amigosdoguri-my.sharepoint.com/:b:/g/personal/renata_freire_sustenidos_org_br/EZCrPe3qFhRGq7UaMe-DhUQBsRdbli89MH71owt4ZR-3dA?e=KQmdC7</t>
  </si>
  <si>
    <t>407-23</t>
  </si>
  <si>
    <t>MLZ DA SILVA EVENTOS, GRAVACOES E TRANSPORTES</t>
  </si>
  <si>
    <t>MAURO LUIS ZACHARIAS DA SILVA/FATIMA GRAÇA MONTEIRO CORVISIER</t>
  </si>
  <si>
    <t>24.418.583/0001-33</t>
  </si>
  <si>
    <t>AVALIADOR(A) PARA COMPOR A COMISSÃO DO PREMIO BOLSISTA DESTAQUE 2023</t>
  </si>
  <si>
    <t>14/08/2023 A 30/10/2023</t>
  </si>
  <si>
    <t>2 PARC. OUT/NOV.</t>
  </si>
  <si>
    <t>zakaproducoes@gmail.com</t>
  </si>
  <si>
    <t>Mauro Luis</t>
  </si>
  <si>
    <t>406-23</t>
  </si>
  <si>
    <t>50.254.798 VINICIUS DE MELLO VIEIRA</t>
  </si>
  <si>
    <t>VINICIUS DE MELLO VIEIRA</t>
  </si>
  <si>
    <t>50.254.798/0001-76</t>
  </si>
  <si>
    <t>PRODUTOR PARA ORGANIZARE EXECUTAR 7 EVENTOS</t>
  </si>
  <si>
    <t>01/09/2023 A 24/12/2023</t>
  </si>
  <si>
    <t>(15)997818747</t>
  </si>
  <si>
    <t xml:space="preserve"> viniciusmellov@gmail.com</t>
  </si>
  <si>
    <t>Vinícius de Mello</t>
  </si>
  <si>
    <t>409-23</t>
  </si>
  <si>
    <t>FABIO PRADO MEDEIROS-ME</t>
  </si>
  <si>
    <t>FABIO PRADO MEDEIROS/PAULA VENEZIANO VALENTE</t>
  </si>
  <si>
    <t>09.616.471/0001-06</t>
  </si>
  <si>
    <t>50% ASS. CTO E 50% 10 DIAS APOS.PREST. DO SERVIÇOS</t>
  </si>
  <si>
    <t xml:space="preserve"> fabio.prado@terra.com.br</t>
  </si>
  <si>
    <t>Fabio Prado</t>
  </si>
  <si>
    <t>25/19</t>
  </si>
  <si>
    <t>https://amigosdoguri-my.sharepoint.com/:b:/g/personal/renata_freire_sustenidos_org_br/EY9dpPnPR-JCo-BhgErpeeEBGRFerQf6feQqlBgBKkBajg?e=tLEqUt</t>
  </si>
  <si>
    <t>413-23</t>
  </si>
  <si>
    <t>IN TEMPORI PRODUCOES ARTISTICAS LTDA</t>
  </si>
  <si>
    <t>CARLOS AFONSO SUPLICIO/ELIANA CECILIA MAGGIONI GUGLIELMETTI SUPLICIO</t>
  </si>
  <si>
    <t>05.034.652/0001-60</t>
  </si>
  <si>
    <t>AVALIADOR(A) PARA COMPOR A BANCA DO 2º  PREMIO BOLSISTA DESTAQUE 2023</t>
  </si>
  <si>
    <t>(11) 99448-1908</t>
  </si>
  <si>
    <t>sulpicio@uol.com.br</t>
  </si>
  <si>
    <t>Carlos Afonso</t>
  </si>
  <si>
    <t>419-23</t>
  </si>
  <si>
    <t>MARIA FERNANDA GUEDELLA 2331202184</t>
  </si>
  <si>
    <t>MARIA FERNANDA GUEDALLA</t>
  </si>
  <si>
    <t>21.625.738/0001-14</t>
  </si>
  <si>
    <t>PRODUTOR(A) TÉCNICA PARA ORGANIZAÇÃO DO PROJETO YAM</t>
  </si>
  <si>
    <t>11/10/2023 A 11/11/2023</t>
  </si>
  <si>
    <t>ilebrasil@hotmail.com</t>
  </si>
  <si>
    <t>Maria Fernanda</t>
  </si>
  <si>
    <t>414-23</t>
  </si>
  <si>
    <t>PARAFUSOESARTISTICAS LTDA</t>
  </si>
  <si>
    <t>ADRIANO GREGÓRIO CASTELO BRANCO ALVES</t>
  </si>
  <si>
    <t>51.997.866/0001-50</t>
  </si>
  <si>
    <t>2 OFICINAS DE MÁSCARAS PARA O FESTIVAL BIG BANG</t>
  </si>
  <si>
    <t>14 E 15/10/2023</t>
  </si>
  <si>
    <t>15.050,00</t>
  </si>
  <si>
    <t xml:space="preserve"> 11 9 5488 3317</t>
  </si>
  <si>
    <t xml:space="preserve"> adrianocasteloa@gmail.com</t>
  </si>
  <si>
    <t>Adriano Gregório</t>
  </si>
  <si>
    <t>https://amigosdoguri-my.sharepoint.com/:b:/g/personal/renata_freire_sustenidos_org_br/EZ6RH6FL1ftFmErDwuwTY4kBVj0puq9fJf_4ZmS_SRhWwg?e=Daj9E6</t>
  </si>
  <si>
    <t>416-23</t>
  </si>
  <si>
    <t>AMALIA FRANCISCA DE VINCENZO PRODUCOES</t>
  </si>
  <si>
    <t>AMALIA FRANCISCA DE VICENZO/LIS HELENA DE CARVALHO FERRETE</t>
  </si>
  <si>
    <t>11.814.862/0001-74</t>
  </si>
  <si>
    <t xml:space="preserve"> amalia@advproducoes.com.br</t>
  </si>
  <si>
    <t>Amália Francisca</t>
  </si>
  <si>
    <t>326-23</t>
  </si>
  <si>
    <t>CPA SOROCABA TREINAMENTOS E CONSULTORIA LTDA</t>
  </si>
  <si>
    <t>14.782.628/0001-09</t>
  </si>
  <si>
    <t>CONSULTORIA CONTABIL</t>
  </si>
  <si>
    <t>29/09/2023 A 29/09/2025</t>
  </si>
  <si>
    <t>CONTABILIDADE</t>
  </si>
  <si>
    <t>CLAUDIA SILVA</t>
  </si>
  <si>
    <t>CONTINUO</t>
  </si>
  <si>
    <t>https://amigosdoguri-my.sharepoint.com/:b:/g/personal/renata_freire_sustenidos_org_br/EfAowIMOcRlGqSfBYYdduaUBj5TcKZ0P16rzEehHScKFLg?e=dQnXZ9</t>
  </si>
  <si>
    <t>424-23</t>
  </si>
  <si>
    <t>MI BEMOL PRODUCOES E EVENTOS LTDA</t>
  </si>
  <si>
    <t>TATIANE NASCIMENTO DE BRITO</t>
  </si>
  <si>
    <t>30.000.911/0001-80</t>
  </si>
  <si>
    <t>PRODUTOR(A) TÉCNICO BILINGUE PARA O PROJETO BIG BANG</t>
  </si>
  <si>
    <t>24/08/2023 A 24/11/2023</t>
  </si>
  <si>
    <t xml:space="preserve">3 PARCELAS </t>
  </si>
  <si>
    <t>1194708-9222</t>
  </si>
  <si>
    <t xml:space="preserve"> mibemol@terra.com.br</t>
  </si>
  <si>
    <t>Tatiane Nascimento</t>
  </si>
  <si>
    <t>https://amigosdoguri-my.sharepoint.com/:b:/g/personal/renata_freire_sustenidos_org_br/Ef1mjm2jeUVBlBKo8GGbsFcBVu4w518mPDfAJ5qSj8qxEA?e=jeqeLJ</t>
  </si>
  <si>
    <t>427-23</t>
  </si>
  <si>
    <t>MAURICIO MOLINA</t>
  </si>
  <si>
    <t>PASSAPORTE - 545598680</t>
  </si>
  <si>
    <t>CURSO LIVRE INTRODUÇÃO A PERCUSSÃO MEDIEVAL</t>
  </si>
  <si>
    <t>16/09/2023 A 07/10/2023</t>
  </si>
  <si>
    <t>(+34)663074839</t>
  </si>
  <si>
    <t xml:space="preserve"> maurus4@gmail.com</t>
  </si>
  <si>
    <t>Mauricio Molina</t>
  </si>
  <si>
    <t>https://amigosdoguri-my.sharepoint.com/:b:/g/personal/renata_freire_sustenidos_org_br/EYZi2hc_LXxJvCzYS2xWI0wBnhuIdOZ_0JUWb8VLLrUH3g?e=o3d5Pt</t>
  </si>
  <si>
    <t>387-23</t>
  </si>
  <si>
    <t>CRIAMUNDI EDUCACAO E CULTURA 
LTDA</t>
  </si>
  <si>
    <t>ARTISTA CONVIDADO PROJETO MUSICOU CONVIDA</t>
  </si>
  <si>
    <t>16/10/2023 A 18/10/2023</t>
  </si>
  <si>
    <t>9.000,00</t>
  </si>
  <si>
    <t>412-23</t>
  </si>
  <si>
    <t>MUSICA DO CIRCULO TREINAMENTOS E EVENROS LTDA</t>
  </si>
  <si>
    <t>33.460.894/0001-51</t>
  </si>
  <si>
    <t>09/10/2023 A 27/11/2023</t>
  </si>
  <si>
    <t xml:space="preserve">MA                  </t>
  </si>
  <si>
    <t>DELOITTE TOUCHE TOHMATSU CONSULTORES LTDA</t>
  </si>
  <si>
    <t>02.189.924/0001-03</t>
  </si>
  <si>
    <t xml:space="preserve"> IMPLANTAÇÃO E GESTÃO DE CANAL DE DENÚNCIA</t>
  </si>
  <si>
    <t>01/10/2023 A 30/09/2025</t>
  </si>
  <si>
    <t>Musicou  15%/Tatuí 30%/Theatro 55%</t>
  </si>
  <si>
    <t>MENSAL - DIA 15</t>
  </si>
  <si>
    <t>reCURSOS HUMANOS</t>
  </si>
  <si>
    <t>000/301/303</t>
  </si>
  <si>
    <t>4.01.03.01.020</t>
  </si>
  <si>
    <t>SD20101/SD20401</t>
  </si>
  <si>
    <t>SERVIÇOS PRESTADOS PJ</t>
  </si>
  <si>
    <t>SUSTENIDOS/TATUÍ/TMSP</t>
  </si>
  <si>
    <t>AGUARD. APROV. JURÍDICO</t>
  </si>
  <si>
    <t>421-23</t>
  </si>
  <si>
    <t>CLEIDIONICE DE OLIVEIRA DELFINO 32819812830</t>
  </si>
  <si>
    <t>CLEIDIONICE DE OLIVEIRA DELFINO</t>
  </si>
  <si>
    <t>39.999.417/0001-45</t>
  </si>
  <si>
    <t>PRODUTORA TÉCNICA PARA PROJETO "YAM"</t>
  </si>
  <si>
    <t xml:space="preserve">SEM ASSINATURA </t>
  </si>
  <si>
    <t>(11) 94983-2823</t>
  </si>
  <si>
    <t>musica.linha3@gmail.com</t>
  </si>
  <si>
    <t>Cleidionice de Oliveira</t>
  </si>
  <si>
    <t>426-23</t>
  </si>
  <si>
    <t>RAMA CORAL LTDA</t>
  </si>
  <si>
    <t>MARA APARECIDA DE CAMPOS PEREIRA</t>
  </si>
  <si>
    <t>45.329.963/0001-71</t>
  </si>
  <si>
    <t>PARTICIPAÇÃO DO  CORO ARTÍSTICO E ATIVIDADES PEDAGÓGICAS</t>
  </si>
  <si>
    <t xml:space="preserve">14/09/2023 A 16/09/2023 </t>
  </si>
  <si>
    <t xml:space="preserve">PONTUAL </t>
  </si>
  <si>
    <t>11 99599-6346</t>
  </si>
  <si>
    <t>coral.mara@yahoo.com.br</t>
  </si>
  <si>
    <t>Mara Aparecida</t>
  </si>
  <si>
    <t>https://amigosdoguri-my.sharepoint.com/:b:/g/personal/renata_freire_sustenidos_org_br/EeUTjsUdhjZNnkC2WLYbnasBkLdDbwX4Lwskmf3MmTHvhg?e=C8hcuL</t>
  </si>
  <si>
    <t>429-23</t>
  </si>
  <si>
    <t>LOCAÇÃO DE EQUIP.</t>
  </si>
  <si>
    <t>SO PALCO LOCACAO DE INSTRUMENTOS E EQUIPAMENTOS MUSICAIS LTDA</t>
  </si>
  <si>
    <t>FERNANDO DE MOURA CAMPOS FILHO</t>
  </si>
  <si>
    <t>56.568.835/0001-05</t>
  </si>
  <si>
    <t>LOCAÇÃO DE BACKLINE PARA O FESTIVAL BIG BANG</t>
  </si>
  <si>
    <t>10.210,00</t>
  </si>
  <si>
    <t>PONTUAL- 15 DIAS APÓS A PREST.</t>
  </si>
  <si>
    <t>11 99753-9543</t>
  </si>
  <si>
    <t>heloisa@sopalco.com.br </t>
  </si>
  <si>
    <t>Heliosa Vidal</t>
  </si>
  <si>
    <t>435-23</t>
  </si>
  <si>
    <t>TRANSPORTE DE BENS</t>
  </si>
  <si>
    <t>SAX LOGISTICA DE SHOWS E EVENTOS LTDA</t>
  </si>
  <si>
    <t>RODRIGO DE CARVALHO LALLI</t>
  </si>
  <si>
    <t>04.864.827/0001-02</t>
  </si>
  <si>
    <t>TRANSPORTE IMPORTAÇÃO E EXPORTAÇÃO DE INSTRUMENTOS MUSICAIS PARA O FESTIVAL BIG BANG</t>
  </si>
  <si>
    <t>12/09/2023 A 15/10/2023</t>
  </si>
  <si>
    <t>46.290,00</t>
  </si>
  <si>
    <t>11 94007-0706</t>
  </si>
  <si>
    <t>rlalli@saxlogistica.com.br</t>
  </si>
  <si>
    <t>Rodrigo de Carvalho</t>
  </si>
  <si>
    <t>https://amigosdoguri-my.sharepoint.com/:b:/g/personal/renata_freire_sustenidos_org_br/EeeK3Xa1z1hMsH-yjo-Z5p4BVI6q04Twtbvj2gm8z3JT2g?e=xTMndx</t>
  </si>
  <si>
    <t>439-23</t>
  </si>
  <si>
    <t>GUILHERME DE CAMARGO BARROS AFFONSO 25670663810</t>
  </si>
  <si>
    <t>GUILHERME DE CAMARGO BARROS AFFONSO</t>
  </si>
  <si>
    <t xml:space="preserve">15.575.377/0001-46 </t>
  </si>
  <si>
    <t>REALIZAÇÃO DE ATIVIDADES PEDAGÓGICAS E PARTICIPAÇÃO DO CONCERTO COM A CAMERATA DE VIOLÕES</t>
  </si>
  <si>
    <t>16/10/2023 A 19/10/2023</t>
  </si>
  <si>
    <t>11 98244-3578</t>
  </si>
  <si>
    <t>gdecamargo@gmail.com</t>
  </si>
  <si>
    <t>Guilherme de Camargo</t>
  </si>
  <si>
    <t>https://amigosdoguri-my.sharepoint.com/:b:/g/personal/renata_freire_sustenidos_org_br/EW9RPUMK80pHidDxeyA6Gw8BoS_fo_CU6W4SMALfZ3azbg?e=fRXAQU</t>
  </si>
  <si>
    <t>440-23</t>
  </si>
  <si>
    <t>MAYRA MARTINS GUANAES 40123778840</t>
  </si>
  <si>
    <t>MAYRA MARTINS GUANAES</t>
  </si>
  <si>
    <t>41.418.213/0001-15</t>
  </si>
  <si>
    <t>MINISTRARÁ AULAS DE ARTES CÊNICAS PARA ADOLECENTES II</t>
  </si>
  <si>
    <t>16/10/2023 A 06/12/2023</t>
  </si>
  <si>
    <t xml:space="preserve"> mayraguanaes@gmail.com</t>
  </si>
  <si>
    <t>Mayra Matins</t>
  </si>
  <si>
    <t>396-23</t>
  </si>
  <si>
    <t>CPJ - CENOGRAFIA E PAISAGISMO LTDA</t>
  </si>
  <si>
    <t>32.018.151/0001-63</t>
  </si>
  <si>
    <t>PRODUÇÃO GRÁFICA FESTIVAL BIG BANG</t>
  </si>
  <si>
    <t>22/09/2023 A 30/09/2023</t>
  </si>
  <si>
    <t>MEDIANTE AVISO PREVIO DE 02DIAS</t>
  </si>
  <si>
    <t>434-23</t>
  </si>
  <si>
    <t>ANTONIO ROBERTO DA COSTA 01559523905</t>
  </si>
  <si>
    <t>14.262.230/0001-33</t>
  </si>
  <si>
    <t>CURSO PROJETO MUSICOU</t>
  </si>
  <si>
    <t>28/11/2023 A 01/12/2023</t>
  </si>
  <si>
    <t>https://amigosdoguri.sharepoint.com/:b:/s/PROCESSOS_COMPRAS_SUSTENIDOS/EYaj-sbMe9NGgNDVOCn3yDoBS_DIaWjRnZB8Yx447DQtTA?e=ELglhX</t>
  </si>
  <si>
    <t>302-23</t>
  </si>
  <si>
    <t>VICTOR DE SOUZA CABRAL-ME</t>
  </si>
  <si>
    <t>VICTOR DE SOUZA CABRAL</t>
  </si>
  <si>
    <t>17.215.786/0001-67</t>
  </si>
  <si>
    <t xml:space="preserve">LOCAÇÃO GERADORES SOB DEMANDA </t>
  </si>
  <si>
    <t>03/10/2023 a 02/10/2024</t>
  </si>
  <si>
    <t xml:space="preserve">AVISO PREVIO DE 30 DIAS </t>
  </si>
  <si>
    <t>SOB DEMANDA 21 DIAS APÓS A PRESTAÇÃO</t>
  </si>
  <si>
    <t>19-99753-3660</t>
  </si>
  <si>
    <t>wg_geradores@hotmail.com</t>
  </si>
  <si>
    <t>Victor de Souza</t>
  </si>
  <si>
    <t>https://amigosdoguri-my.sharepoint.com/:b:/g/personal/renata_freire_sustenidos_org_br/EclirxaAFvpFhs260nBoRpEBF-wg4axVD2w2DIMK0mZl5Q?e=ovdJBf</t>
  </si>
  <si>
    <t>431-23</t>
  </si>
  <si>
    <t>ALESSANDRO SANGIORGI - MAESTRO -ME</t>
  </si>
  <si>
    <t>ALESSAN DRO SANGIORGI</t>
  </si>
  <si>
    <t>21.716.082/0001-45</t>
  </si>
  <si>
    <t>GRAVAÇÃO DE 4 VIDEOAULAS</t>
  </si>
  <si>
    <t>30/05/2023 A 15/06/2023</t>
  </si>
  <si>
    <t>(41) 991171744</t>
  </si>
  <si>
    <t>maestroalessandrosangiorgi@gmail.com</t>
  </si>
  <si>
    <t>Alessandro Sangiorgi</t>
  </si>
  <si>
    <t>https://amigosdoguri-my.sharepoint.com/:b:/g/personal/renata_freire_sustenidos_org_br/ESmIdXZddadHgNIfJxnVUW8BPPitBeMUEwMWP9OuY01Z4A?e=iDUbTV</t>
  </si>
  <si>
    <t>AGUARD. APROV. GESTOR</t>
  </si>
  <si>
    <t>354-23</t>
  </si>
  <si>
    <t xml:space="preserve">PORMENORES SERVIÇOS EDITORIAIS LTDA </t>
  </si>
  <si>
    <t>ANNA PAULA CAVALHEIRO</t>
  </si>
  <si>
    <t>20.143.773/0001-34</t>
  </si>
  <si>
    <t>SERVIÇOS SOB DEMANDA DE REVISÃO TEXTUAL</t>
  </si>
  <si>
    <t>23/10/2023 A 22/10/2025</t>
  </si>
  <si>
    <t>AVISO PREVIO DE 30 DIAS</t>
  </si>
  <si>
    <t>SOB DEMANDA 20 DIAS APÓS A PRESTAÇÃO DO SERVV.</t>
  </si>
  <si>
    <t>(41) 9662-1737</t>
  </si>
  <si>
    <t>contato@pormenores.com.br</t>
  </si>
  <si>
    <t>441-23</t>
  </si>
  <si>
    <t>MILI PRODUCOES LTDA</t>
  </si>
  <si>
    <t>LUIZ PEREIRA DE OLIVEIRA JUNIOR</t>
  </si>
  <si>
    <t>31.986.436/0001-25</t>
  </si>
  <si>
    <t>LOCAÇÃO DE EQUIPAMENTOS SOM, LUZ E PROJEÇÕES DO FESTIVAL BIG BANG</t>
  </si>
  <si>
    <t>12/10/2023 A 15/10/2023</t>
  </si>
  <si>
    <t>98.000,00</t>
  </si>
  <si>
    <t>11 93952-8821</t>
  </si>
  <si>
    <t>diego@miliproducoes.com.br</t>
  </si>
  <si>
    <t>Diego Kuhnen</t>
  </si>
  <si>
    <t>https://amigosdoguri-my.sharepoint.com/:b:/g/personal/renata_freire_sustenidos_org_br/EROfOf_VZp1Ij7bz_Bp3-vkBN3saZXqcamsDBAWridhzeQ?e=G9oCIG</t>
  </si>
  <si>
    <t>446-23</t>
  </si>
  <si>
    <t>SANFONASTICA PRODUÇÕES ARTÍSTICAS LTDA</t>
  </si>
  <si>
    <t>LÍVIA SOUZA MATTOS</t>
  </si>
  <si>
    <t>13.255.782/0001-51</t>
  </si>
  <si>
    <t>CONTRATAÇÃO ESPETACULO "RETUMBANTES" PARA COMPOR  FESTIVAIS BIG BANG E YAM</t>
  </si>
  <si>
    <t>14/10/2023 A 09/11/2023</t>
  </si>
  <si>
    <t>AVISO PREVIO 05 DIAS</t>
  </si>
  <si>
    <t>44.500,00</t>
  </si>
  <si>
    <t>11 97741-7767</t>
  </si>
  <si>
    <t>info@liviamattos.com</t>
  </si>
  <si>
    <t>Lívia Souza Mattos</t>
  </si>
  <si>
    <t>436-23</t>
  </si>
  <si>
    <t>VINICIUS PIRANI LORDELOS 04773186909</t>
  </si>
  <si>
    <t xml:space="preserve">VINICIUS PIRANI LORDELOS </t>
  </si>
  <si>
    <t>ARTISTA CONVIDADO PROJERTO MUSICOU CONVIDA</t>
  </si>
  <si>
    <t>433-23</t>
  </si>
  <si>
    <t>MAURO LUÍS ZACHARIAS DA SILVA/MARIA YUKA DE ALMEIDA PRADO</t>
  </si>
  <si>
    <t>CONVIDADO(A) PARA PARTICIPAR DA BANCA AVALIADORA DO 2º CONCURSO BOLSISTA DESTAQUE</t>
  </si>
  <si>
    <t>16 98259-0156</t>
  </si>
  <si>
    <t>Mauro Luís</t>
  </si>
  <si>
    <t>438-23</t>
  </si>
  <si>
    <t>MARIA CECILIA MOITA 07679027854</t>
  </si>
  <si>
    <t>MARIA CECILIA MOITA/ANDERSON BRENNER</t>
  </si>
  <si>
    <t>14.872.880/0001-09</t>
  </si>
  <si>
    <t>PIANISTA CORREPETIDOR PARA O CONCURSO JOAQUINA LAPINHA</t>
  </si>
  <si>
    <t>11 98346-0678</t>
  </si>
  <si>
    <t>ceciliamoita@uol.com.br</t>
  </si>
  <si>
    <t>Cecilia Moita</t>
  </si>
  <si>
    <t>448-23</t>
  </si>
  <si>
    <t>MAESTRO PARA ATUAR COMO REGENTE NO CONCERTO DA BANDA SINFÔNICA</t>
  </si>
  <si>
    <t>19/10/2023 A 01/11/2023</t>
  </si>
  <si>
    <t>11 94523-0250</t>
  </si>
  <si>
    <t>eu@felipesenna.art.br</t>
  </si>
  <si>
    <t>451-23</t>
  </si>
  <si>
    <t>CABELO DE MARIA PRODUÇÕES LTDA</t>
  </si>
  <si>
    <t>Gustavo Finkler</t>
  </si>
  <si>
    <t>CONTEJOS INTERATIVOS BIG BANG</t>
  </si>
  <si>
    <t>https://amigosdoguri-my.sharepoint.com/:b:/g/personal/renata_freire_sustenidos_org_br/EdQwteoitbNBkcklSg188-kByzBNQVSXUTZXkAGnMjYtVQ?e=uYQLgf</t>
  </si>
  <si>
    <t>450-23</t>
  </si>
  <si>
    <t>FRACISCO</t>
  </si>
  <si>
    <t>RUBRA ROSA PROJETOS CULTURAIS LTDA</t>
  </si>
  <si>
    <t>LUCIANA LOPES/NAILOR APARECIDO AZEVEDO</t>
  </si>
  <si>
    <t>05.428.783/0001-22</t>
  </si>
  <si>
    <t>APRESENTAÇÃO MUSICAL BANDA MANTIQUEIRA</t>
  </si>
  <si>
    <t>36.000,00</t>
  </si>
  <si>
    <t>11 9.8537-9889</t>
  </si>
  <si>
    <t>rubrarosacontato@gmail.com</t>
  </si>
  <si>
    <t>Luciana Lopes</t>
  </si>
  <si>
    <t>AGUARD. ELAB. MINUTA</t>
  </si>
  <si>
    <t>454-23</t>
  </si>
  <si>
    <t>FERNANDA KREMER 04812798906</t>
  </si>
  <si>
    <t>FERNANDA KREMER</t>
  </si>
  <si>
    <t>28.510.593/0001-55</t>
  </si>
  <si>
    <t>PARTICIPAÇÃO EM CONCERTO COM GRUPO DE PERCUSSÃO E ATIVIDADE EXTRACLASSE</t>
  </si>
  <si>
    <t>27/11/2023 A 30/11/2023</t>
  </si>
  <si>
    <t>21-96501-9204</t>
  </si>
  <si>
    <t>fezinhakremer@gmail.com</t>
  </si>
  <si>
    <t>Fernanda Kremer</t>
  </si>
  <si>
    <t>452-23</t>
  </si>
  <si>
    <t>DIRCEU GONCALVES LEITE 69088713715</t>
  </si>
  <si>
    <t>DIRCEU GONÇALVES LEITE</t>
  </si>
  <si>
    <t>21.432.591/0001-46</t>
  </si>
  <si>
    <t>PARTICIPAÇÃO EM APRESENTAÇÃO COM A RODA DE CHORO</t>
  </si>
  <si>
    <t>(21) 99996-8819</t>
  </si>
  <si>
    <t>contato@dirceuleite.com</t>
  </si>
  <si>
    <t>Dirceu leite</t>
  </si>
  <si>
    <t>AGUARD. INFOR. COMPRAS</t>
  </si>
  <si>
    <t>453-23</t>
  </si>
  <si>
    <t>APRESENTAÇÃO MUSICAL "AQUASINESTESIA INSTRUMENTAL KIDS" PROJETO YAM</t>
  </si>
  <si>
    <t>09/11/2023 A 10/11/2023</t>
  </si>
  <si>
    <t xml:space="preserve">AVISO PREVIO DE 05 DIAS </t>
  </si>
  <si>
    <t>13.000,00</t>
  </si>
  <si>
    <t>457-23</t>
  </si>
  <si>
    <t>CAMILA FERREIRA</t>
  </si>
  <si>
    <t xml:space="preserve"> AULAS PARA INICIAÇÃO AS ARTES DA CENA PARA CRIANÇAS II
</t>
  </si>
  <si>
    <t>SEM ASSINA</t>
  </si>
  <si>
    <t>27/09/2023 A 05/12/2023</t>
  </si>
  <si>
    <t>4.037,85</t>
  </si>
  <si>
    <t>2 PARC. NOV E DEZ</t>
  </si>
  <si>
    <t>(11) 959023975</t>
  </si>
  <si>
    <t xml:space="preserve"> kptanga@gmail.com</t>
  </si>
  <si>
    <t>Camila Ferreira</t>
  </si>
  <si>
    <t>459-23</t>
  </si>
  <si>
    <t>51.844.505 PAULO BRAGA GUIMARAES</t>
  </si>
  <si>
    <t>PAULO BRAGA GUIMARÃES</t>
  </si>
  <si>
    <t xml:space="preserve">51.844.505/0001-73 </t>
  </si>
  <si>
    <t>SOLISTA PARA CONCERTO COM A BANDA SINFÔNICA</t>
  </si>
  <si>
    <t>25/10/2023 A 01/11/2023</t>
  </si>
  <si>
    <t xml:space="preserve">AVISO PREVIO DE 02 DIAS </t>
  </si>
  <si>
    <t>11 99610-6962</t>
  </si>
  <si>
    <t>paulobragaguimaraes@gmail.com</t>
  </si>
  <si>
    <t>Paulo Braga</t>
  </si>
  <si>
    <t>458-23</t>
  </si>
  <si>
    <t>AGIRR - ASSOCIACAO DE GESTAO INTERACAO REPRESENTACAO E RESULTADO</t>
  </si>
  <si>
    <t>cCARLOS ALBERTO DA CONCEIÇÃO</t>
  </si>
  <si>
    <t>37.411.509/0001-37</t>
  </si>
  <si>
    <t>AVALIADOR(A) 2º CONCURSO ESTUDANTIL DRAMATURGIA</t>
  </si>
  <si>
    <t>08/10/2023 A 15/12/2023</t>
  </si>
  <si>
    <t>2 PARC. NOV E  DEZ.</t>
  </si>
  <si>
    <t>061 3021 5555 / 99605 5550</t>
  </si>
  <si>
    <t xml:space="preserve"> agirr@agirr.org.br</t>
  </si>
  <si>
    <t>Carlos Alberto</t>
  </si>
  <si>
    <t>445-23</t>
  </si>
  <si>
    <t>FORNECIMENTO ALIMENTAÇÃO</t>
  </si>
  <si>
    <t>COGO E COGO RESTAURANTE LTDA</t>
  </si>
  <si>
    <t>ANTONIO ALBERTO COGO</t>
  </si>
  <si>
    <t>12.941.292/0001-46</t>
  </si>
  <si>
    <t>FORNECIMENTO DE REFEIÇÃO PARA EVENTOS EXTERNOS</t>
  </si>
  <si>
    <t>17/10/2023 A 05/11/2023</t>
  </si>
  <si>
    <t>8.740,00</t>
  </si>
  <si>
    <t>PONTUAL- 10 DIAS APÓS A PREST. OUT/NOV</t>
  </si>
  <si>
    <t>11-95080-8362/95409-6470</t>
  </si>
  <si>
    <t>caroline.lima.cogo@gmail.com</t>
  </si>
  <si>
    <t>Caroline Lima</t>
  </si>
  <si>
    <t>462-23</t>
  </si>
  <si>
    <t>ABNER MANCINI LANDIM 29687366800</t>
  </si>
  <si>
    <t>ABNER MANCINI LADIM/FABIO SAGGIN</t>
  </si>
  <si>
    <t>34.503.175/0001-33</t>
  </si>
  <si>
    <t>MINISTRAR AULAS DE VIOLA SINFÔNICA CURSO MUSICA ERUDITA</t>
  </si>
  <si>
    <t>29/09/2023 A 15/12/2023</t>
  </si>
  <si>
    <t>2.991,00</t>
  </si>
  <si>
    <t>3 PARC. OUT/NOV/DEZ</t>
  </si>
  <si>
    <t>11 94961-5389</t>
  </si>
  <si>
    <t>abnerlandim@yahoo.com.br</t>
  </si>
  <si>
    <t>abner Landim</t>
  </si>
  <si>
    <t>471-23</t>
  </si>
  <si>
    <t>RANDAL JULIANO SILVA 27596007856</t>
  </si>
  <si>
    <t xml:space="preserve">RANDAL JULIANO SILVA </t>
  </si>
  <si>
    <t>13.718.126/0001-48</t>
  </si>
  <si>
    <t>TÉCNICO DE SOM BILINGUE FESTIVAL BIG BANG</t>
  </si>
  <si>
    <t>11/10/2023 A 15/10/2023</t>
  </si>
  <si>
    <t>PONTUAL 10 DIAS APÓS PREST.</t>
  </si>
  <si>
    <t>11 97126-1540</t>
  </si>
  <si>
    <t xml:space="preserve">randaljuliano56@gmail.com </t>
  </si>
  <si>
    <t>Randal Juliano</t>
  </si>
  <si>
    <t>455-23</t>
  </si>
  <si>
    <t>INGRID RAINIER LACERDA BARBOSA 39221960803</t>
  </si>
  <si>
    <t>INGRID RANIER LACERDA BARBOSA/JOEL LUÍS DA SILVA BARBOSA</t>
  </si>
  <si>
    <t>43.439.187/0001-37</t>
  </si>
  <si>
    <t>MAESTRO E PROFESSOR MASTERCLASS 1º FESTIVAL LATINO-AMERICANO DE BANDAS</t>
  </si>
  <si>
    <t xml:space="preserve">02/11/2023 A 05/11/2023 </t>
  </si>
  <si>
    <t>PONTUAL 07 DIAS APÓS PREST.</t>
  </si>
  <si>
    <t>19 99604-6477</t>
  </si>
  <si>
    <t>ingrid.lac.barbosa@gmail.com</t>
  </si>
  <si>
    <t>Ingrid Ranier</t>
  </si>
  <si>
    <t>466-23</t>
  </si>
  <si>
    <t>MARIA APARECIDA DA SILVA 68403682620</t>
  </si>
  <si>
    <t xml:space="preserve">MARIA APARECIDA DA SILVA </t>
  </si>
  <si>
    <t>36.389.564/0001-05</t>
  </si>
  <si>
    <t>2 PARC. NOV/DEZ</t>
  </si>
  <si>
    <t>11 98407-1913</t>
  </si>
  <si>
    <t>cidinha.trindade@gmail.com</t>
  </si>
  <si>
    <t>Maria Aparecida</t>
  </si>
  <si>
    <t>Relatorio de Contratos Portal SAP (01/08 A 10/10/2023)</t>
  </si>
  <si>
    <t>QUANTIDADE DE CONTRATOS</t>
  </si>
  <si>
    <t>Responsável</t>
  </si>
  <si>
    <t>Jacira</t>
  </si>
  <si>
    <t>Renata</t>
  </si>
  <si>
    <t>Quantidade de Contratos- Unidade Cultural</t>
  </si>
  <si>
    <t>Sustenidos</t>
  </si>
  <si>
    <t>Musicou</t>
  </si>
  <si>
    <t>Tatuí</t>
  </si>
  <si>
    <t>Prazo entrada processo de compras</t>
  </si>
  <si>
    <t>RETROATIVO</t>
  </si>
  <si>
    <t>DENTRO DO PRAZO</t>
  </si>
  <si>
    <t>FORA DE PRAZO</t>
  </si>
  <si>
    <t>Prazo para elaboração do núcleo Jurídico</t>
  </si>
  <si>
    <t>DENTRO DO PRAZO JURIDICO</t>
  </si>
  <si>
    <t>FORA DO PRAZO JURIDICO</t>
  </si>
  <si>
    <t>ADT. AGUARD. APROV. FORNECEDOR</t>
  </si>
  <si>
    <t>50% 10 DIAS APÓS ASS. CTO. E 50% 15 DIAS APÓS A PREST.</t>
  </si>
  <si>
    <t>ADT.AGUARD. APROV. GESTOR</t>
  </si>
  <si>
    <t>50% 10 DIAS APÓS ASS. CTO. E 50% 10 DIAS APÓS A PREST.</t>
  </si>
  <si>
    <t>ADT.AGUARD. APROV. JURÍDICO</t>
  </si>
  <si>
    <t>GRATUITO</t>
  </si>
  <si>
    <t>ADT.AGUARD. ELAB. MINUTA</t>
  </si>
  <si>
    <t>SUSPENSO</t>
  </si>
  <si>
    <t>PONTUAL- 28 DIAS A APÓS PREST. SERV.</t>
  </si>
  <si>
    <t>ADT.ASSINATURA DO ZAPSIGN</t>
  </si>
  <si>
    <t>PONTUAL- 10 DIAS A APÓS PREST. SERV.</t>
  </si>
  <si>
    <t>PONTUAL- 07 DIAS A APÓS PREST. SERV.</t>
  </si>
  <si>
    <t>PONTUAL- 05 DIAS A APÓS PREST. SERV.</t>
  </si>
  <si>
    <t>PONTUAL- 30 DIAS A APÓS PREST. SERV.</t>
  </si>
  <si>
    <t>PONTUAL- 15 DIAS A APÓS PREST. SERV.</t>
  </si>
  <si>
    <t>AGUARD. FINALIZAÇÃO</t>
  </si>
  <si>
    <t>MENSAL- DIA 05</t>
  </si>
  <si>
    <t>AGUARD. EMISSÃO DA APÓLICE</t>
  </si>
  <si>
    <t>MENSAL- DIA 15</t>
  </si>
  <si>
    <t>MENSAL- DIA 25</t>
  </si>
  <si>
    <t>CONTRATO PROC. DE ASS.</t>
  </si>
  <si>
    <t>MENSAL- DIA 30</t>
  </si>
  <si>
    <t>PROC. FINALIZADO INTEGRAL</t>
  </si>
  <si>
    <t>SOB- DEMANDA- DIA 30</t>
  </si>
  <si>
    <t>SOB- DEMANDA- DIA 05</t>
  </si>
  <si>
    <t>SOB- DEMANDA- DIA 10</t>
  </si>
  <si>
    <t>SOB- DEMANDA- DIA 25</t>
  </si>
  <si>
    <t>CONFORME CRONOGRAMA</t>
  </si>
  <si>
    <t>RECEITA</t>
  </si>
  <si>
    <t xml:space="preserve">RENATA </t>
  </si>
  <si>
    <t>SUSANA</t>
  </si>
  <si>
    <t>ARTÍSTICO/EDUCACIONAL</t>
  </si>
  <si>
    <t>COMPRAS</t>
  </si>
  <si>
    <t>DAF</t>
  </si>
  <si>
    <t>DIRETORIA EDUCACIONAL</t>
  </si>
  <si>
    <t>DIREX</t>
  </si>
  <si>
    <t>FINANCEIRO</t>
  </si>
  <si>
    <t>INFRAESTRUTURA</t>
  </si>
  <si>
    <t>JURIDÍCO</t>
  </si>
  <si>
    <t>LOGISTICA</t>
  </si>
  <si>
    <t>MOBILIZAÇÃO DE RECURSOS</t>
  </si>
  <si>
    <t>OBSERVATORIO</t>
  </si>
  <si>
    <t>PROJETO MOVE</t>
  </si>
  <si>
    <t>AGENCIA DE VIAGENS</t>
  </si>
  <si>
    <t>ÁGUA</t>
  </si>
  <si>
    <t>AQUISIÇÃO</t>
  </si>
  <si>
    <t>ASSESSORIA CAPTAÇÃO DE RECUSROS</t>
  </si>
  <si>
    <t>ASSESSORIA JURÍDICA</t>
  </si>
  <si>
    <t>ASSISTÊNCIA A SAUDE</t>
  </si>
  <si>
    <t>AUTONOMO</t>
  </si>
  <si>
    <t>BENEFÍCIOS</t>
  </si>
  <si>
    <t>CESSÃO DE ESPAÇO ONEROSO</t>
  </si>
  <si>
    <t>CESSÃO DE ESPAÇO NÃO ONEROSO</t>
  </si>
  <si>
    <t>COMODATO</t>
  </si>
  <si>
    <t>CONVÊNIO</t>
  </si>
  <si>
    <t>CORREIO/REMESSA INTERNACIONAL</t>
  </si>
  <si>
    <t>GAS</t>
  </si>
  <si>
    <t>IPTU</t>
  </si>
  <si>
    <t>LIMPEZA</t>
  </si>
  <si>
    <t>LOCAÇÃO DE ESPAÇO</t>
  </si>
  <si>
    <t>LOCAÇÃO DE IMÓVEL</t>
  </si>
  <si>
    <t>LOCAÇÃO DE VEICULOS</t>
  </si>
  <si>
    <t>LUTHERIA</t>
  </si>
  <si>
    <t>MANUT. DE VEICULOS</t>
  </si>
  <si>
    <t>MANUT. INSTALAÇÃO</t>
  </si>
  <si>
    <t>MANUT. PREDIAL</t>
  </si>
  <si>
    <t>MONITORAMENTO</t>
  </si>
  <si>
    <t>PATROCINIO</t>
  </si>
  <si>
    <t>TELEFONIA/INTERNET</t>
  </si>
  <si>
    <t>TRADUTOR DE LIBRAS</t>
  </si>
  <si>
    <t>TRANSPORTE DE PESSOAS</t>
  </si>
  <si>
    <t>ALESSANDRA COSTA/GILDEMAR OLIVEIRA</t>
  </si>
  <si>
    <t>Alexandre Picholari</t>
  </si>
  <si>
    <t>LEANDRO MARIANO BARRETO</t>
  </si>
  <si>
    <t>MARIANA PEIXOTO FERREIRA</t>
  </si>
  <si>
    <t>RAFAEL SALIM</t>
  </si>
  <si>
    <t>CONTRATO GRATUITO</t>
  </si>
  <si>
    <t>TERMO DE CESSÃO ESPAÇO NÃO ONEROSO</t>
  </si>
  <si>
    <t>TERMO DE CESSÃO ESPAÇO ONEROSO</t>
  </si>
  <si>
    <t>ANO</t>
  </si>
  <si>
    <t>ADITIVO</t>
  </si>
  <si>
    <t>Tatuí?</t>
  </si>
  <si>
    <t>VALOR PAGO NO ANO DE 2023 (CONTRATO DE GESTÃO TT)</t>
  </si>
  <si>
    <t>PRONAC</t>
  </si>
  <si>
    <t>DATASUL</t>
  </si>
  <si>
    <t>SAP</t>
  </si>
  <si>
    <t xml:space="preserve">CENTRO DE CUSTO </t>
  </si>
  <si>
    <t>DATA ELABORAÇÃO CONTRATO</t>
  </si>
  <si>
    <t>VALOR TOTAL</t>
  </si>
  <si>
    <t>LINK T.A</t>
  </si>
  <si>
    <t>LINK T.A II</t>
  </si>
  <si>
    <t>LINK T.A III</t>
  </si>
  <si>
    <t>LINK T.A IV</t>
  </si>
  <si>
    <t>LINK TERMO DE ACEITE</t>
  </si>
  <si>
    <t>OBS.</t>
  </si>
  <si>
    <t>WA INTEGRADORA DE SISTEMAS DE GESTÃO EMPRESARIAL LTDA.</t>
  </si>
  <si>
    <t>04.864.662/0001-60</t>
  </si>
  <si>
    <t xml:space="preserve"> GESTÃO EMPRESARIAL INTEGRADA- DATA SUL</t>
  </si>
  <si>
    <t>Ínicio:01/10/2008 Término: 01/10/2024</t>
  </si>
  <si>
    <t>VARIAVEL</t>
  </si>
  <si>
    <t>Sim</t>
  </si>
  <si>
    <t>https://amigosdoguri-my.sharepoint.com/:b:/r/personal/renata_freire_sustenidos_org_br/Documents/Contratos-%20Jur%C3%ADdico/cto.%20130-2008%20-%20WA%20Integradora.pdf?csf=1&amp;web=1&amp;e=fEHIqJ</t>
  </si>
  <si>
    <t>142-20</t>
  </si>
  <si>
    <t>SERASA S.A</t>
  </si>
  <si>
    <t>62.173.620/0093-06</t>
  </si>
  <si>
    <t>CONSULTORIA BANCO DE DADOS</t>
  </si>
  <si>
    <t>Ínicio:03/08/2020 Término: 20/04/2024</t>
  </si>
  <si>
    <t>100% - Contrato de Gestão - Tatuí</t>
  </si>
  <si>
    <t>https://amigosdoguri-my.sharepoint.com/:b:/g/personal/renata_freire_sustenidos_org_br/EQ2Ufw9ngHJOgDo5Oc4HZm0B3mUWZAKYb7R7G3I6WB-IUA?e=Thg7qa</t>
  </si>
  <si>
    <t>https://amigosdoguri-my.sharepoint.com/:b:/g/personal/renata_freire_sustenidos_org_br/EfQ8RKr_ggdEq34FCyeW6-gBavlU2lYvK0YCAZCMxSCIuw?e=6Ypb5e</t>
  </si>
  <si>
    <t>223-20</t>
  </si>
  <si>
    <t>TOTVS S.A</t>
  </si>
  <si>
    <t>53.113.791/0001-22</t>
  </si>
  <si>
    <t xml:space="preserve">SERVIÇO DE CLOUD COMPUTING DATASUL </t>
  </si>
  <si>
    <t>Ínicio:05/11/2020 Término: 04/11/2023</t>
  </si>
  <si>
    <t>https://amigosdoguri-my.sharepoint.com/:b:/g/personal/renata_freire_sustenidos_org_br/EdEfUXcjbn9FgAcbPmGuTZQBpm7YoocKO6SjuHaPYE9Sdg?e=mqUORt</t>
  </si>
  <si>
    <t>B</t>
  </si>
  <si>
    <t>005-21</t>
  </si>
  <si>
    <t>PAULO</t>
  </si>
  <si>
    <t>ED GRUP COMERCIO DE INFORMATICA E TRANSPORTES LTDA  EPP</t>
  </si>
  <si>
    <t>00.256.796/0001-48</t>
  </si>
  <si>
    <t>LOCAÇÃO DE VEICULO FIXO</t>
  </si>
  <si>
    <t>Ínicio:28/02/2021 Término: 30/03/2023</t>
  </si>
  <si>
    <t>R$ 5.450,00</t>
  </si>
  <si>
    <t>IGPM-FGV</t>
  </si>
  <si>
    <t>https://amigosdoguri-my.sharepoint.com/:b:/r/personal/renata_freire_sustenidos_org_br/Documents/Contratos-%20Jur%C3%ADdico/cto.%207.217-2021%20-%20ED.%20Grup.pdf?csf=1&amp;web=1&amp;e=Sp4OgV</t>
  </si>
  <si>
    <t>https://amigosdoguri-my.sharepoint.com/:b:/g/personal/renata_freire_sustenidos_org_br/EfeE9dp7skhPhQQPyj6ewRoBq2F-u5Ed_me1uzmSCDDcIw?e=dK9hqV</t>
  </si>
  <si>
    <t>https://amigosdoguri-my.sharepoint.com/:b:/g/personal/renata_freire_sustenidos_org_br/EVQS2ymcZyBDqoSrfjGb1OwBHElSPEcuxM6SAVG4XvuZCw?e=bvrr9t</t>
  </si>
  <si>
    <t>ENGEMED SAUDE OCUPACIONAL EIRELI</t>
  </si>
  <si>
    <t>60.910.080/0001-44</t>
  </si>
  <si>
    <t>MEDICINA OCUPACIONAL SUSTENIDOS</t>
  </si>
  <si>
    <t>Ínicio:19/02/2021 Término: 18/02/2023</t>
  </si>
  <si>
    <t xml:space="preserve"> CONFIRMAR SE O CONTRATO CONTINUA SENDO USADO VENCIDO?</t>
  </si>
  <si>
    <t>https://amigosdoguri-my.sharepoint.com/:b:/g/personal/renata_freire_sustenidos_org_br/EfbMbU3s3AlJsAQDZTtymm4BJCEBmRDaOqo-yEeVp8mNqA?e=k5kOhC</t>
  </si>
  <si>
    <t>https://amigosdoguri-my.sharepoint.com/:b:/r/personal/renata_freire_sustenidos_org_br/Documents/Contratos-%20Jur%C3%ADdico/Contratos%202022/Contratos%20Tatu%C3%AD/Contratos-%202021/Aditivos/adts.3%C2%BA,4%C2%BA,%205%C2%BA-cto.7.228%20-%20LMR%20PHILL%27S.pdf?csf=1&amp;web=1&amp;e=QBIa4w</t>
  </si>
  <si>
    <t>Solicitado 20/12</t>
  </si>
  <si>
    <t>D</t>
  </si>
  <si>
    <t>046-21</t>
  </si>
  <si>
    <t>DOZE DEDOS PRODUÇÕES LTDA EPP</t>
  </si>
  <si>
    <t>17.865.987/0001-00</t>
  </si>
  <si>
    <t>MANUTENÇÃO DE SITES SUSTENIDOS</t>
  </si>
  <si>
    <t>Ínicio:15/02/2021 Término: 14/06/2023</t>
  </si>
  <si>
    <t>50% MUSICOU/50% TATUÍ -CG</t>
  </si>
  <si>
    <t>R$ 2.910,00</t>
  </si>
  <si>
    <t>https://amigosdoguri-my.sharepoint.com/:b:/r/personal/renata_freire_sustenidos_org_br/Documents/Contratos-%20Jur%C3%ADdico/Contratos%202021%20e%20anteriores/Docusing_Contrato7221_DOZE_DEDOS_PRODU%C3%87%C3%95ESpd.pdf?csf=1&amp;web=1&amp;e=T8zKnB</t>
  </si>
  <si>
    <t>https://amigosdoguri-my.sharepoint.com/:b:/g/personal/renata_freire_sustenidos_org_br/EbFZmRlDJrFPgSok5qW4o1ABNl_P2VZKO8dRbn_q-kc1rw?e=deUgqP/https://amigosdoguri-my.sharepoint.com/:b:/g/personal/renata_freire_sustenidos_org_br/EenBziUXMUdOt9q_GeuC3FwBmEghiDMRJHZCCbi5kq4RwQ?e=ecG392</t>
  </si>
  <si>
    <t>https://amigosdoguri.sharepoint.com/:x:/s/GESTAODECONTRATOS/EeLCDQJRVQJCtFNVlfKknc8B5M7Z7bH8eVe2KclhJo3SXg?e=tisT15&amp;nav=MTZfRXhpYmnDp8OjbyA0X3swMDAwMDAwMC0wMDAxLTAwMDAtMDgwMC0wMDAwMDAwMDAwMDB9</t>
  </si>
  <si>
    <t>https://amigosdoguri-my.sharepoint.com/:b:/g/personal/renata_freire_sustenidos_org_br/Ea6aBS_0WzJOlicBpF0fp7gBp8eMEXMu6xgE00ZWtCFVpw?e=mHHedk</t>
  </si>
  <si>
    <t>C</t>
  </si>
  <si>
    <t>CESSÃO TATUÍ</t>
  </si>
  <si>
    <t>HYPERTECH SOFTWARE LTDA</t>
  </si>
  <si>
    <t>01.313.826/0001-73</t>
  </si>
  <si>
    <t>FORNECIMENTO DE SUPORTE
E MANUTENÇÃO REFERENTE AO SOFTWARE HTICKET VERSÃO MAP</t>
  </si>
  <si>
    <t>Ínicio:01/01/2021 Término: 16/02/2023</t>
  </si>
  <si>
    <t>MEDIANTE AVISO PRÉVIO 30 DIAS</t>
  </si>
  <si>
    <t>https://amigosdoguri-my.sharepoint.com/:b:/g/personal/ccd_sustenidos_org_br/Ebb40JQxXBlJvm1xwGXwURABYyeMz7FiQnYhkcusplSCpQ?e=E3wUsH</t>
  </si>
  <si>
    <t>https://amigosdoguri-my.sharepoint.com/:b:/r/personal/renata_freire_sustenidos_org_br/Documents/Contratos-%20Jur%C3%ADdico/Contratos%202022/Contratos%20Tatu%C3%AD/Contratos-%202021/adts.3%C2%BA,4%C2%BA,%205%C2%BA-cto.7.228%20-%20LMR%20PHILL%27S.pdf?csf=1&amp;web=1&amp;e=vyN6fz</t>
  </si>
  <si>
    <t>https://amigosdoguri-my.sharepoint.com/:b:/g/personal/renata_freire_sustenidos_org_br/ESYCaDujUuNHi-zU9HHHQhIBhQ0j05jqX9iTXk30HDNTdA?e=WVWufs</t>
  </si>
  <si>
    <t>E</t>
  </si>
  <si>
    <t>SEM PROCESSO</t>
  </si>
  <si>
    <t>LMR PHILLA´S COMÉRCIO DE PRODUTOS REPROGRAFICOS</t>
  </si>
  <si>
    <t>06.193.548/0001-81</t>
  </si>
  <si>
    <t>LOCAÇÃO DE 19 IMPRESSORAS TATUÍ</t>
  </si>
  <si>
    <t>Ínicio:01/01/2021 Término: 31/12/2023</t>
  </si>
  <si>
    <t>https://amigosdoguri-my.sharepoint.com/personal/renata_freire_sustenidos_org_br/_layouts/15/onedrive.aspx?q=7228&amp;searchScope=folder&amp;id=%2Fpersonal%2Frenata%5Ffreire%5Fsustenidos%5Forg%5Fbr%2FDocuments%2FBlocos%20de%20Anota%C3%A7%C3%B5es%2FContratos%2D%20Jur%C3%ADdico%2FContratos%202022%2FContratos%20Tatu%C3%AD%2FContratos%2D%202021%2Fcto%2E%207228%2D2021%20LMR%20PHILLA%C2%B4S%20COM%C3%89RCIO%2D%20termo%20de%20cess%C3%A3o%2Epdf&amp;parent=%2Fpersonal%2Frenata%5Ffreire%5Fsustenidos%5Forg%5Fbr%2FDocuments&amp;parentview=7</t>
  </si>
  <si>
    <t>https://amigosdoguri-my.sharepoint.com/personal/renata_freire_sustenidos_org_br/_layouts/15/onedrive.aspx?q=7228&amp;searchScope=folder&amp;id=%2Fpersonal%2Frenata%5Ffreire%5Fsustenidos%5Forg%5Fbr%2FDocuments%2FBlocos%20de%20Anota%C3%A7%C3%B5es%2FBACKUP%2D%20DOCUSIGN%2FBACKUP%2DDOCUSIGN%281%29%2F2021%2F11%20%2D%20novembro%2FDocuSign%5FTermo%5FAditivo%5F7228%5FLMR%5FPHILLA%C2%B4S%5F%2Epdf&amp;parent=%2Fpersonal%2Frenata%5Ffreire%5Fsustenidos%5Forg%5Fbr%2FDocuments&amp;parentview=7</t>
  </si>
  <si>
    <t>LAR DONATO FLORES</t>
  </si>
  <si>
    <t>72.196.256/0001-27</t>
  </si>
  <si>
    <t>CONVENIO PARA COOPERAÇÃO TÉCNICA E FINANCEIRO APREDIZEM</t>
  </si>
  <si>
    <t>Ínicio:08/03/2021 Término: 08/03/2024</t>
  </si>
  <si>
    <t>https://amigosdoguri-my.sharepoint.com/:b:/g/personal/renata_freire_sustenidos_org_br/EauI-AF-3HNKsIuJ2XH_-ukBP6XFxSF_xhW6U1lheivDrA?e=enY8KD</t>
  </si>
  <si>
    <t>127-20</t>
  </si>
  <si>
    <t>BELLA PAULISTA PÃES DOCES E CONVENIÊNCIAS LTDA</t>
  </si>
  <si>
    <t>04.998.253/0001-57</t>
  </si>
  <si>
    <t>FORNECIMENTO DE LANCHES</t>
  </si>
  <si>
    <t>Ínicio:05/03/2021 Término: 04/05/2023</t>
  </si>
  <si>
    <t>PONTUAL- 07 DIAS APÓS A PREST. SERV.</t>
  </si>
  <si>
    <t>https://amigosdoguri-my.sharepoint.com/:b:/r/personal/renata_freire_sustenidos_org_br/Documents/Contratos-%20Jur%C3%ADdico/cto.7.236-2021%20-%20Bella%20Paulista.pdf?csf=1&amp;web=1&amp;e=7G3qDF</t>
  </si>
  <si>
    <t>https://amigosdoguri-my.sharepoint.com/:b:/g/personal/renata_freire_sustenidos_org_br/EZqhPzhjIsJEj0XMT7XFlR0BpAx1bw_YNq5lPggXwKOmYQ?e=70jvfw</t>
  </si>
  <si>
    <t>ELEKTRO ELETRICIDADE E SERVIÇOS S.A.</t>
  </si>
  <si>
    <t>02.328.280/0001-97</t>
  </si>
  <si>
    <t>ENERGIA ELETRICA ALOJAMENTO TATUI</t>
  </si>
  <si>
    <t>Ínicio:01/01/2021 Término: 01/01/2031</t>
  </si>
  <si>
    <t>CONSUMO</t>
  </si>
  <si>
    <t>COMPANHIA DE SANEAMENTO BÁSICO DO ESTADO DE SÃO PAULO</t>
  </si>
  <si>
    <t>43.776.517/0001-80</t>
  </si>
  <si>
    <t>ÁGUA TATUÍ-ALOJAMENTO - RGI - 393934705</t>
  </si>
  <si>
    <t>ÁGUA TATUÍ-UNIDADE VII - EDUCAÇÃO MUSICAL - RGI -393260127</t>
  </si>
  <si>
    <t>ÁGUA TATUÍ-UNIDADE II - RGI - 392379236</t>
  </si>
  <si>
    <t>ÁGUA TATUÍ-UNIDADE IX - ARTES CÊNICAS - RGI - 419467823 / 392185628</t>
  </si>
  <si>
    <t>ÁGUA TATUÍ-SEDE - RGI - 392979691 / 392978962 / 392979500</t>
  </si>
  <si>
    <t>SEM DIVULGAÇÃO</t>
  </si>
  <si>
    <t xml:space="preserve"> FD INFORMATICA LTDA</t>
  </si>
  <si>
    <t>04.383.784/0001-35</t>
  </si>
  <si>
    <t>INTERNET ALOJAMENTO TATUÍ</t>
  </si>
  <si>
    <t>Ínicio:05/04/2021 Término: 05/10/2023</t>
  </si>
  <si>
    <t>MEDIANTE AVISO PRÉVIO 60 DIAS, ANTES DO TÉRMINO</t>
  </si>
  <si>
    <t>https://amigosdoguri-my.sharepoint.com/:b:/r/personal/renata_freire_sustenidos_org_br/Documents/Contratos-%20Jur%C3%ADdico/Contratos%202022/Contratos%20Tatu%C3%AD/Contratos-%202021/cto.%207263-%20FD_INFORMATICA_LTD.pdf?csf=1&amp;web=1&amp;e=Cx6tHc</t>
  </si>
  <si>
    <t>EMPRESA ALTEROU A RAZÃO SOCIAL -ZAAZ PROVEDOR DE INTERNET E TELECOMUNICAÇÕES LTDA.</t>
  </si>
  <si>
    <t>092-21</t>
  </si>
  <si>
    <t>EMPRESA BRASILEIRA DE CORREIOS E TELÉGRAFOS</t>
  </si>
  <si>
    <t>34.028.316/0031-29</t>
  </si>
  <si>
    <t>SERVIÇO DE CORREIO TATUÍ</t>
  </si>
  <si>
    <t>Ínicio:22/03/2021 Término: 21/03/2031</t>
  </si>
  <si>
    <t>UNIMED DE TATUÍ COOPERATIVA DE TRABALHO MÉDICO</t>
  </si>
  <si>
    <t>00.006.037/0001-27</t>
  </si>
  <si>
    <t>ASSISTÊNCIA  MEDICA CONSERVATORIO TATUÍ</t>
  </si>
  <si>
    <t>Ínicio:01/03/2021 Término: 01/03/2024</t>
  </si>
  <si>
    <t>MEDIANTE AVISO PRÉVIO DE 90 DIAS</t>
  </si>
  <si>
    <t xml:space="preserve">TELEFONICA BRASIL S/A </t>
  </si>
  <si>
    <t>02.558.157/0001-62</t>
  </si>
  <si>
    <t xml:space="preserve"> ROT. 100MBVIVO - MONITORA DADOS- SEDE TATUÍ (3205-8444)</t>
  </si>
  <si>
    <t>Ínicio:25/05/2019 Término: 25/05/2024</t>
  </si>
  <si>
    <t>MENSAL - DIA 28</t>
  </si>
  <si>
    <t>0420990799/907004</t>
  </si>
  <si>
    <t>https://amigosdoguri-my.sharepoint.com/:b:/g/personal/renata_freire_sustenidos_org_br/EdF1Yz7iFvJBrmz9pFI0h_4B5t02AqqC19xUr8hfrcyAAw?e=WwGK0P</t>
  </si>
  <si>
    <t>SERVIÇO INCLUSO NO CONTRATO 7.653</t>
  </si>
  <si>
    <t>144-21</t>
  </si>
  <si>
    <t>HENRIQUE ANDRE MAGALHAES DE SYLOS 11867877830</t>
  </si>
  <si>
    <t>25.531.804/0001-48</t>
  </si>
  <si>
    <t>CREDENCIAMENTO PARA SERVIÇOS DE CAPTAÇÃO E EDIÇÃO DE ÁUDIO 
E/OU VÍDEO</t>
  </si>
  <si>
    <t>Ínicio:18/06/2021 Término: 17/06/2023</t>
  </si>
  <si>
    <t>TMSP</t>
  </si>
  <si>
    <t>MENSAL-  DIA 30</t>
  </si>
  <si>
    <t>https://amigosdoguri-my.sharepoint.com/personal/paulo_rissieri_sustenidos_org_br/_layouts/15/onedrive.aspx?id=%2Fpersonal%2Fpaulo%5Frissieri%5Fsustenidos%5Forg%5Fbr%2FDocuments%2F2021%2F0000000000000001%20%2D%20IMPRESSOS%202021%20%200000000000000000%2F144%2D21%20Credenciamento%20de%20empresas%20para%20edi%C3%A7%C3%A3o%20de%20videos%2FANDR%C3%89%20MAGALH%C3%83ES%20%2D%2DIMPRESSO%2D%2D%2F26%20cto%2E%207312%2D2021%2DHENRIQUE%5FANDR%C3%89%5FMAG%2Epdf&amp;parent=%2Fpersonal%2Fpaulo%5Frissieri%5Fsustenidos%5Forg%5Fbr%2FDocuments%2F2021%2F0000000000000001%20%2D%20IMPRESSOS%202021%20%200000000000000000%2F144%2D21%20Credenciamento%20de%20empresas%20para%20edi%C3%A7%C3%A3o%20de%20videos%2FANDR%C3%89%20MAGALH%C3%83ES%20%2D%2DIMPRESSO%2D%2D&amp;wdLOR=c2584A23E%2DC94D%2D4B25%2DA55B%2DBC9D7790F31C&amp;ga=1</t>
  </si>
  <si>
    <t>8AV212</t>
  </si>
  <si>
    <t>ARSIS AUDIO-ARTE LTDA</t>
  </si>
  <si>
    <t>29.158.429/0001-93</t>
  </si>
  <si>
    <t>https://amigosdoguri-my.sharepoint.com/personal/paulo_rissieri_sustenidos_org_br/_layouts/15/onedrive.aspx?id=%2Fpersonal%2Fpaulo%5Frissieri%5Fsustenidos%5Forg%5Fbr%2FDocuments%2F2021%2F0000000000000001%20%2D%20IMPRESSOS%202021%20%200000000000000000%2F144%2D21%20Credenciamento%20de%20empresas%20para%20edi%C3%A7%C3%A3o%20de%20videos%2FARSIS%20AUDIO%2DARTE%20LTDA%2F24%20cto%2E%207313%2D2021%2DARSIS%5F%C3%81UDIO%2DARTE%5FL%2Epdf&amp;parent=%2Fpersonal%2Fpaulo%5Frissieri%5Fsustenidos%5Forg%5Fbr%2FDocuments%2F2021%2F0000000000000001%20%2D%20IMPRESSOS%202021%20%200000000000000000%2F144%2D21%20Credenciamento%20de%20empresas%20para%20edi%C3%A7%C3%A3o%20de%20videos%2FARSIS%20AUDIO%2DARTE%20LTDA&amp;wdLOR=c810C4203%2D8AA7%2D4D80%2DBF9C%2D13CEE618CC23&amp;ga=1</t>
  </si>
  <si>
    <t>ERIBERTO DE ALMEIDA CHAGAS</t>
  </si>
  <si>
    <t>24.410.770/0001-70</t>
  </si>
  <si>
    <t>https://amigosdoguri-my.sharepoint.com/personal/paulo_rissieri_sustenidos_org_br/_layouts/15/onedrive.aspx?id=%2Fpersonal%2Fpaulo%5Frissieri%5Fsustenidos%5Forg%5Fbr%2FDocuments%2F2021%2F0000000000000001%20%2D%20IMPRESSOS%202021%20%200000000000000000%2F144%2D21%20Credenciamento%20de%20empresas%20para%20edi%C3%A7%C3%A3o%20de%20videos%2FERIBA%2F22%20cto%2E%207314%2D2021%2DERIBERTO%5FDE%5FALMEID%2Epdf&amp;parent=%2Fpersonal%2Fpaulo%5Frissieri%5Fsustenidos%5Forg%5Fbr%2FDocuments%2F2021%2F0000000000000001%20%2D%20IMPRESSOS%202021%20%200000000000000000%2F144%2D21%20Credenciamento%20de%20empresas%20para%20edi%C3%A7%C3%A3o%20de%20videos%2FERIBA&amp;wdLOR=cE9FE08D4%2DBD0B%2D4F7D%2DABBD%2D222D01C26C6C&amp;ga=1</t>
  </si>
  <si>
    <t>https://amigosdoguri-my.sharepoint.com/:b:/g/personal/renata_freire_sustenidos_org_br/EdH3pO8KVDRLo8HJK8mZoVUBhS5lHYa0l7gMaVyJH3-Daw?e=begXmZ</t>
  </si>
  <si>
    <t>FILIPE MAGALHÃES PEREIRA DA SILVA 29.635.368-1</t>
  </si>
  <si>
    <t>08.204.686/0001-44</t>
  </si>
  <si>
    <t>https://amigosdoguri-my.sharepoint.com/personal/paulo_rissieri_sustenidos_org_br/_layouts/15/onedrive.aspx?id=%2Fpersonal%2Fpaulo%5Frissieri%5Fsustenidos%5Forg%5Fbr%2FDocuments%2F2021%2F0000000000000001%20%2D%20IMPRESSOS%202021%20%200000000000000000%2F144%2D21%20Credenciamento%20de%20empresas%20para%20edi%C3%A7%C3%A3o%20de%20videos%2FFELIPE%20MAGALHAES%2F23%20cto%2E7315%2D%202021%20FILIPE%5FMAGALH%C3%83ES%5F%5F%20%281%29%2Epdf&amp;parent=%2Fpersonal%2Fpaulo%5Frissieri%5Fsustenidos%5Forg%5Fbr%2FDocuments%2F2021%2F0000000000000001%20%2D%20IMPRESSOS%202021%20%200000000000000000%2F144%2D21%20Credenciamento%20de%20empresas%20para%20edi%C3%A7%C3%A3o%20de%20videos%2FFELIPE%20MAGALHAES&amp;wdLOR=c3F83512C%2D09A3%2D46B7%2D89B1%2D3A0C5FC8C690&amp;ga=1</t>
  </si>
  <si>
    <t>MACULELE COMUNICAÇÃO DIGITAL LTDA</t>
  </si>
  <si>
    <t>27.961.668/0001-53</t>
  </si>
  <si>
    <t>https://amigosdoguri-my.sharepoint.com/personal/paulo_rissieri_sustenidos_org_br/_layouts/15/onedrive.aspx?id=%2Fpersonal%2Fpaulo%5Frissieri%5Fsustenidos%5Forg%5Fbr%2FDocuments%2F2021%2F0000000000000001%20%2D%20IMPRESSOS%202021%20%200000000000000000%2F144%2D21%20Credenciamento%20de%20empresas%20para%20edi%C3%A7%C3%A3o%20de%20videos%2FPEPE%2F23%20cto%2E%207317%2D2021%2D%20MACULEL%C3%8A%5FCOMUNICA%C3%87%C3%83O%5FDIGITALpd%2Epdf&amp;parent=%2Fpersonal%2Fpaulo%5Frissieri%5Fsustenidos%5Forg%5Fbr%2FDocuments%2F2021%2F0000000000000001%20%2D%20IMPRESSOS%202021%20%200000000000000000%2F144%2D21%20Credenciamento%20de%20empresas%20para%20edi%C3%A7%C3%A3o%20de%20videos%2FPEPE&amp;wdLOR=c09E91514%2D3741%2D4AA5%2DA320%2DDF2DE7327D6C&amp;ga=1</t>
  </si>
  <si>
    <t>https://amigosdoguri-my.sharepoint.com/:b:/g/personal/renata_freire_sustenidos_org_br/ESJiY1RS3JJMg85aqbS4yzUBDNGGFpmyLR_88Ro4Xcb-Lw?e=EmTdDV</t>
  </si>
  <si>
    <t>RICARDO LABAKI GRAVAÇÕES LTDA.-ME</t>
  </si>
  <si>
    <t>04.199.783/0001-35</t>
  </si>
  <si>
    <t>https://amigosdoguri-my.sharepoint.com/:b:/g/personal/renata_freire_sustenidos_org_br/ETqbrsL1VKhBsHZQIm4q2R4BQ4b2ga0mtkL9lH9lT7EvoA?e=0M11oF</t>
  </si>
  <si>
    <t>ALELO S.A</t>
  </si>
  <si>
    <t>04.740.876/0001-25</t>
  </si>
  <si>
    <t xml:space="preserve"> VALE CULTURA, VALE COMBUSTÍVEL E VALE DESPESA</t>
  </si>
  <si>
    <t>Ínicio:01/06/2021 Término: 31/05/2024</t>
  </si>
  <si>
    <t>MENSAL-  DIA 03</t>
  </si>
  <si>
    <t>https://amigosdoguri-my.sharepoint.com/:b:/g/personal/renata_freire_sustenidos_org_br/ESCBCr6DDgZPnTOyaC8PV_YBf7ltjIQFbGJhJp3nimWH-g?e=dbDMGT</t>
  </si>
  <si>
    <t>TELEFONE ALOJAMENTO-SEDE TATUÍ-(15)3305-3405</t>
  </si>
  <si>
    <t>Ínicio:01/01/2021 Término: 31/12/2024</t>
  </si>
  <si>
    <t>(15)3305-3405/</t>
  </si>
  <si>
    <t>Informações conferidas com o Deivis  05/05</t>
  </si>
  <si>
    <t>232-21</t>
  </si>
  <si>
    <t>TECLOGICA SERVIÇOS EM INFORMATICA LTDA</t>
  </si>
  <si>
    <t>00.089.877/0001-09</t>
  </si>
  <si>
    <t xml:space="preserve">SERVIÇO PARA GESTÃO DE DOCUMENTOS </t>
  </si>
  <si>
    <t>Ínicio:30/08/2021 Término: 18/04/2023</t>
  </si>
  <si>
    <t>PER. MÍN 12MESES/ REN. AUTOMAT.</t>
  </si>
  <si>
    <t>50%  - Tatuí e Musicou</t>
  </si>
  <si>
    <t>MENSAL - DIA 20</t>
  </si>
  <si>
    <t>https://amigosdoguri-my.sharepoint.com/:b:/r/personal/renata_freire_sustenidos_org_br/Documents/Contratos-%20Jur%C3%ADdico/cto.%207.354-2021%20-%20Tecnologica%20Servi%C3%A7os.pdf?csf=1&amp;web=1&amp;e=4ARvfi</t>
  </si>
  <si>
    <t>198-21</t>
  </si>
  <si>
    <t>MARCELO RUSSI SOROCABA</t>
  </si>
  <si>
    <t>MARCELO RUSSI</t>
  </si>
  <si>
    <t>08.519.634/0001-67</t>
  </si>
  <si>
    <t>TÉCNICO AFINADOR DE PIANOS PARA TATUÍ</t>
  </si>
  <si>
    <t>Ínicio:10/08/2021 Término: 09/12/2023</t>
  </si>
  <si>
    <t>REALMENTE NÃO HOUVE PAGAMENTO</t>
  </si>
  <si>
    <t xml:space="preserve"> (15)981157973</t>
  </si>
  <si>
    <t>marcelopianos2@gmail.com / tatirussi80@gmail.com</t>
  </si>
  <si>
    <t>Marcelo Russi</t>
  </si>
  <si>
    <t>https://amigosdoguri-my.sharepoint.com/:b:/g/personal/renata_freire_sustenidos_org_br/EbQZ2hCWiJpOmQzam-q1OoUBC6Fc4VdTqMG22ChEkGrzxA?e=7bjAjs</t>
  </si>
  <si>
    <t>https://amigosdoguri-my.sharepoint.com/:b:/g/personal/renata_freire_sustenidos_org_br/EQgtM0JdlI9FkQt5ZEYqf1QB8odYGboMkxNwMiuksK2daQ?e=imFbGy</t>
  </si>
  <si>
    <t>https://amigosdoguri-my.sharepoint.com/:b:/g/personal/renata_freire_sustenidos_org_br/EZSJEn3YenFPlH5KMST3O_gBqqern4MVZbXgUOno04fnvw?e=A4c1B7</t>
  </si>
  <si>
    <t>215-21</t>
  </si>
  <si>
    <t>BOOMERANG FILE GESTÃO DE DOCUMENTOS E SERVIÇOS ELETRÔNICOS LTDA</t>
  </si>
  <si>
    <t>13.962.136/0001-24</t>
  </si>
  <si>
    <t xml:space="preserve">ARMAZENAGEM E GERENCIAMENTO DE DOCUMENTOS </t>
  </si>
  <si>
    <t>Ínicio:15/09/2021 Término: 14/09/2023</t>
  </si>
  <si>
    <t>50% - Pronac -(Tatuí e Musicou)</t>
  </si>
  <si>
    <t>https://amigosdoguri-my.sharepoint.com/:b:/r/personal/renata_freire_sustenidos_org_br/Documents/Contratos-%20Jur%C3%ADdico/cto.%207.378-2021%20-%20Boomerang.pdf?csf=1&amp;web=1&amp;e=yM00x6</t>
  </si>
  <si>
    <t>TERMO DE CESSÃO, CONTRATO 739</t>
  </si>
  <si>
    <t>A</t>
  </si>
  <si>
    <t xml:space="preserve">193-21 </t>
  </si>
  <si>
    <t>Ínicio:01/10/2021 Término: 30/09/2023</t>
  </si>
  <si>
    <t>https://amigosdoguri-my.sharepoint.com/:b:/r/personal/renata_freire_sustenidos_org_br/Documents/Contratos-%20Jur%C3%ADdico/cto.%207.380-2021%20e%20adt%20A%20-%20Deloitte.pdf?csf=1&amp;web=1&amp;e=IKmhQR</t>
  </si>
  <si>
    <t>210-21</t>
  </si>
  <si>
    <t>DRUMMOND &amp; NEUMAYR ADVOCACIA</t>
  </si>
  <si>
    <t>03.321.088/0001-31</t>
  </si>
  <si>
    <t>ASSESSORIA JURÍDICA TODOS OS PROJETOS DESENVOLVIDOS PELA SUSTENIDOS</t>
  </si>
  <si>
    <t>Ínicio:21/09/2021 Término: 22/09/2023</t>
  </si>
  <si>
    <t>30% - Contrato de Gestão - Tatuí</t>
  </si>
  <si>
    <t>https://amigosdoguri-my.sharepoint.com/:b:/r/personal/renata_freire_sustenidos_org_br/Documents/Contratos-%20Jur%C3%ADdico/cto.7.381-2021%20-%20Drummond.pdf?csf=1&amp;web=1&amp;e=JvFY0m</t>
  </si>
  <si>
    <t>225-21</t>
  </si>
  <si>
    <t>ENERGIA ELETRICA UNIDADES TATUÍ</t>
  </si>
  <si>
    <t>Ínicio:01/09/2021 Término: 01/09/2031</t>
  </si>
  <si>
    <t>55% - Contrato de Gestão - Theatro</t>
  </si>
  <si>
    <t>https://amigosdoguri-my.sharepoint.com/personal/ccd_sustenidos_org_br/_layouts/15/onedrive.aspx?id=%2Fpersonal%2Fccd%5Fsustenidos%5Forg%5Fbr%2FDocuments%2FDocumentos%20Avulsos%2Fctos%5Frenata%2F16%20%2D%20cto%2E%207397%2D%20ELEKTRO%2Epdf&amp;parent=%2Fpersonal%2Fccd%5Fsustenidos%5Forg%5Fbr%2FDocuments%2FDocumentos%20Avulsos%2Fctos%5Frenata&amp;wdLOR=c70ABF3BF%2D8F9D%2D490F%2DBC4E%2D750C50463CC8&amp;ga=1</t>
  </si>
  <si>
    <t>TELEFONE TRONCO-SEDE TATUÍ (15-3205-8444)</t>
  </si>
  <si>
    <t>Ínicio:29/11/2019 Término: 29/11/2033</t>
  </si>
  <si>
    <t>PERMANENCIA MÍNIMA DE 36 MESES- JÁ FINALIZADO</t>
  </si>
  <si>
    <t>(15) 3205-8444</t>
  </si>
  <si>
    <t>https://amigosdoguri-my.sharepoint.com/:b:/g/personal/renata_freire_sustenidos_org_br/EZh6p-toIi9LgpdRAq-JydcBIK1-xpUPOxUg4fDWxkxL0w?e=4enjPZ</t>
  </si>
  <si>
    <t>203-21</t>
  </si>
  <si>
    <t>ENERGIA ELETRICA UNIDADES I TATUÍ</t>
  </si>
  <si>
    <t>https://amigosdoguri-my.sharepoint.com/personal/ccd_sustenidos_org_br/_layouts/15/onedrive.aspx?id=%2Fpersonal%2Fccd%5Fsustenidos%5Forg%5Fbr%2FDocuments%2FDocumentos%20Avulsos%2Fctos%5Frenata%2F15%2D%20cto%2E%207%2E399%20ELEKTRO%20REDES%20S%2EA%2E%2Epdf&amp;parent=%2Fpersonal%2Fccd%5Fsustenidos%5Forg%5Fbr%2FDocuments%2FDocumentos%20Avulsos%2Fctos%5Frenata&amp;wdLOR=c890138A8%2DDFC4%2D4B2E%2DB998%2D8674F765AB3C&amp;ga=1</t>
  </si>
  <si>
    <t>206-21</t>
  </si>
  <si>
    <t>ENERGIA ELETRICA UNIDADES  II TATUÍ</t>
  </si>
  <si>
    <t>226-21</t>
  </si>
  <si>
    <t>BRUNO</t>
  </si>
  <si>
    <t>AQUISIÇÃO DE LICENÇAS DO AMBIENTE TOTVS CLOUD PARA MIGRAÇÃO DO SISTEMA RM GESTÃO ACADÊMICA CONSERVATÓRIO DE TATUI</t>
  </si>
  <si>
    <t>Ínicio:01/08/2021 Término: 31/07/2024</t>
  </si>
  <si>
    <t>https://amigosdoguri-my.sharepoint.com/:b:/g/personal/renata_freire_sustenidos_org_br/ERvzp2I_kclOvqEQnjoWKSABz01tUZphHswEtuVgMPDEjA?e=jLgpaM</t>
  </si>
  <si>
    <t>268-21</t>
  </si>
  <si>
    <t>3AV818</t>
  </si>
  <si>
    <t>FEDEX EXPRESS CORPORATION</t>
  </si>
  <si>
    <t>00.676.486/0001-82</t>
  </si>
  <si>
    <t>REMESSA INTERNACIONAL EXPRESSA DE CORRESPONDENCIA, DOCUMENTOS E OBJETOS ATENDIMENTOS DA SUSTENIDOS</t>
  </si>
  <si>
    <t>Ínicio:16/09/2021 Término: 31/12/2023</t>
  </si>
  <si>
    <t>https://amigosdoguri-my.sharepoint.com/:b:/g/personal/renata_freire_sustenidos_org_br/EcbK7wmHRJZOo4Kulqx1rCMBPnU_tVHWYy_2DrN9mNpWMw?e=IZMX5F</t>
  </si>
  <si>
    <t>SOLICITADO ADITAR POR 60 DIAS EM 10/11/2023</t>
  </si>
  <si>
    <t>260-21</t>
  </si>
  <si>
    <t>LOGGI TECNOLOGIA LTDA</t>
  </si>
  <si>
    <t>18.277.493/0001-77</t>
  </si>
  <si>
    <t>ENTREGA RAPIDA (MOTOBOY)</t>
  </si>
  <si>
    <t>Ínicio:18/10/2021 Término: 17/12/2023</t>
  </si>
  <si>
    <t>50% - Pronac - Tatuí e Musicou</t>
  </si>
  <si>
    <t>https://amigosdoguri-my.sharepoint.com/:b:/g/personal/renata_freire_sustenidos_org_br/EYlP64b8SfNPoHQFA4BQZHYBUZQqokUM7vo60EYJZ97DaQ?e=o5XGp9</t>
  </si>
  <si>
    <t>365-21</t>
  </si>
  <si>
    <t>THIAGO</t>
  </si>
  <si>
    <t>ARKLOK - EQUIPAMENTOS DE INFORMATICA LTDA</t>
  </si>
  <si>
    <t>10.489.713/0001-14</t>
  </si>
  <si>
    <t>LOCAÇÃO DE NOTEBOOKS SUSTENIDOS</t>
  </si>
  <si>
    <t>Ínicio:14/12/2021 Término: 13/12/2025</t>
  </si>
  <si>
    <t>5% Musicou/ 62% Tatuí/ 33% Theatro</t>
  </si>
  <si>
    <t>https://amigosdoguri-my.sharepoint.com/:b:/g/personal/renata_freire_sustenidos_org_br/EVIPsaTBXedKv9-PqTK_8akB1SynNWmh2rLzd3OXbBz2Rg?e=lg8NLB</t>
  </si>
  <si>
    <t>https://amigosdoguri-my.sharepoint.com/:b:/g/personal/renata_freire_sustenidos_org_br/EYbj2WTz_49Bj5iyGYpp-PYBqbn9aVab7c3pqhF0ahnfow?e=crHzAp</t>
  </si>
  <si>
    <t>https://amigosdoguri-my.sharepoint.com/:b:/g/personal/renata_freire_sustenidos_org_br/EYAzaxB4dHpFuw9uO7PjQ-YBUfvj87hWR2XgYEAX8My09Q?e=sYTOWA</t>
  </si>
  <si>
    <t>483-21</t>
  </si>
  <si>
    <t>.2</t>
  </si>
  <si>
    <t>LOCALIZA RENT A CAR AS</t>
  </si>
  <si>
    <t>16.670.085/0001-55</t>
  </si>
  <si>
    <t>LOCAÇÃO DE VEÍCULOS AVULSO</t>
  </si>
  <si>
    <t>Ínicio:03/01/2022 Término: 03/01/2024</t>
  </si>
  <si>
    <t>563-21</t>
  </si>
  <si>
    <t>INCENTIV – IMPACTO SOCIAL &amp; INCENTIVOS FISCAIS LTDA</t>
  </si>
  <si>
    <t>30.248.849/0001-40</t>
  </si>
  <si>
    <t>ASSESSORIA DE CAPTAÇÃO DE RECURSOS</t>
  </si>
  <si>
    <t>Ínicio:07/12/2021 Término: 06/12/2023</t>
  </si>
  <si>
    <t>https://amigosdoguri-my.sharepoint.com/:b:/g/personal/renata_freire_sustenidos_org_br/EZAmx06Hse5KneQ7C7g3C2cB023-wbe3Cv83Y2r7Ti_A6w?e=htTBIa</t>
  </si>
  <si>
    <t>569-21</t>
  </si>
  <si>
    <t>MEGA PROSOLUTIONS LTDA</t>
  </si>
  <si>
    <t>27.722.601/0001-64</t>
  </si>
  <si>
    <t>GESTÃO ELETRONICA DE DOCUMENTOS</t>
  </si>
  <si>
    <t>Ínicio:25/01/2022 Término: 24/01/2024</t>
  </si>
  <si>
    <t>MEDIANTE AVISO 15 DIAS APÓS</t>
  </si>
  <si>
    <t>50% - Contrato de Gestão - Tatuí e Theatro</t>
  </si>
  <si>
    <t>https://amigosdoguri-my.sharepoint.com/:b:/r/personal/renata_freire_sustenidos_org_br/Documents/Contratos-%20Jur%C3%ADdico/Contratos%202022/Contratos%20Sustenidos/cto.%207.638-2022%20-MEGA%20PROSOLUTIONS.pdf?csf=1&amp;web=1&amp;e=xYKcFp</t>
  </si>
  <si>
    <t>572-21</t>
  </si>
  <si>
    <t>DUO CONEXÕES ARTE E CULTURA LTDA</t>
  </si>
  <si>
    <t>34.912.833/0001-40</t>
  </si>
  <si>
    <t>REGÊNCIA DA ORQUESTRA SINFÔNICA DO CONSERVATÓRIO DE TATUÍ</t>
  </si>
  <si>
    <t>https://amigosdoguri-my.sharepoint.com/:b:/r/personal/renata_freire_sustenidos_org_br/Documents/Contratos-%20Jur%C3%ADdico/Contratos%202022/Contratos%20Tatu%C3%AD/Contratos%20-2022/cto.7.640%20-%20DUO_CONEX%C3%95ES_ARTE_.pdf?csf=1&amp;web=1&amp;e=4fRVG0</t>
  </si>
  <si>
    <t>https://amigosdoguri-my.sharepoint.com/:b:/r/personal/renata_freire_sustenidos_org_br/Documents/Contratos-%20Jur%C3%ADdico/Contratos%202022/Contratos%20Tatu%C3%AD/Contratos%20-2022/Aditivo/1%C2%BA%20Termo%20aditivo%20ao%20contrato%207640%20-%20DUO%20CONS%20)EMMANUELE%20BALDIN.pdf?csf=1&amp;web=1&amp;e=K8r4X6</t>
  </si>
  <si>
    <t xml:space="preserve">516-21 </t>
  </si>
  <si>
    <t>INFORSHOP SUPRIMENTOS LTDA</t>
  </si>
  <si>
    <t xml:space="preserve">56.215.999/0008-17 </t>
  </si>
  <si>
    <t>FORNECIMENTO DE MATERIAIS DE ESCRITÓRIO SOB DEMANDA</t>
  </si>
  <si>
    <t>Ínicio:25/01/2022 Término: 24/01/2023</t>
  </si>
  <si>
    <t>https://amigosdoguri-my.sharepoint.com/:b:/r/personal/renata_freire_sustenidos_org_br/Documents/Contratos-%20Jur%C3%ADdico/Contratos%202022/Contratos%20Tatu%C3%AD/Contratos-%202021/Cto.7.642%20-%20INFORSHOP_SUPRIMEN.pdf?csf=1&amp;web=1&amp;e=cRlKkn</t>
  </si>
  <si>
    <t>566-21</t>
  </si>
  <si>
    <t>BRS BRASIL SITE INFORMATICA LTDA ME</t>
  </si>
  <si>
    <t>05.200.140/0001-27</t>
  </si>
  <si>
    <t>HOSPEDAGEM SERVIDOR DEDICADO</t>
  </si>
  <si>
    <t>Ínicio:03/01/2022 Término: 02/03/2023</t>
  </si>
  <si>
    <t>VISA</t>
  </si>
  <si>
    <t>MENSAL - DIA 25</t>
  </si>
  <si>
    <t>https://amigosdoguri-my.sharepoint.com/:b:/g/personal/renata_freire_sustenidos_org_br/EYs5f-lNvkBItUohEltvBdgBeNwMh_7POjWJOBesOE10qA?e=Ovbncy</t>
  </si>
  <si>
    <t>571-21</t>
  </si>
  <si>
    <t>DANIEL DI CESARE</t>
  </si>
  <si>
    <t>27.103.487/0001-94</t>
  </si>
  <si>
    <t>FORNECIMENTO DO PRODUTO MULTIUSO SMARTCLEAN TATUÍ</t>
  </si>
  <si>
    <t>Ínicio:18/01/2022 Término: 18/01/2024</t>
  </si>
  <si>
    <t>https://amigosdoguri-my.sharepoint.com/:b:/g/personal/renata_freire_sustenidos_org_br/EYBmsAhDRvZHhP6ilPnwPRsBVSYJLrjVcWnolL-Ewlvh7g?e=dJJsh2</t>
  </si>
  <si>
    <t>533-21</t>
  </si>
  <si>
    <t>TICKET SERVIÇOS S A</t>
  </si>
  <si>
    <t>47.866.934/0001-74 </t>
  </si>
  <si>
    <t>VALE TRANSPORTE,ALIMENTAÇÃO E REFEIÇÃO</t>
  </si>
  <si>
    <t>Ínicio:16/11/2021 Término: 15/11/2024</t>
  </si>
  <si>
    <t>MEDIANTE AVISO PRÉVIO 90 DIAS</t>
  </si>
  <si>
    <t>https://amigosdoguri-my.sharepoint.com/:b:/g/personal/renata_freire_sustenidos_org_br/EfUgtaceq01Bkg53Z7l6lBcBl45wocbi-xa6DaWd-4Aj8Q?e=Fegb2B</t>
  </si>
  <si>
    <t>027-23</t>
  </si>
  <si>
    <t>02.558.157/0159-41</t>
  </si>
  <si>
    <t>INTERNET TATUÍ</t>
  </si>
  <si>
    <t>Ínicio:24/02/2023 Término: 24/02/2026</t>
  </si>
  <si>
    <t>-</t>
  </si>
  <si>
    <t>FEV</t>
  </si>
  <si>
    <t>IGP-DI</t>
  </si>
  <si>
    <t>https://amigosdoguri-my.sharepoint.com/:b:/g/personal/renata_freire_sustenidos_org_br/ETvUjwS2MiRAmzsVVr8eJQAB8lN7eIAm90pC9SHh95KXpg?e=NyWGRr</t>
  </si>
  <si>
    <t>TELEFONE UNIDADE - UNID.9 - ARTE CENICAS TATUÍ(15-3305-2603)</t>
  </si>
  <si>
    <t>MENSAL-  DIA 01</t>
  </si>
  <si>
    <t>(15)3305-2603</t>
  </si>
  <si>
    <t>TELEFONE UNID.7 - INICIAÇÃO MUSICAL TATUÍ (15- 3305-3386)</t>
  </si>
  <si>
    <t>(15)3305-3386</t>
  </si>
  <si>
    <t>189-21</t>
  </si>
  <si>
    <t>LOCAÇÃO DE 10 NOTEBOOK DELL - TATUÍ (ORDEM PEDIDO 812001901/0021594741)</t>
  </si>
  <si>
    <t>Ínicio:26/07/2021 Término: 26/07/2025</t>
  </si>
  <si>
    <t>PER. MÍN 48 MESES/ REN. AUTOMAT.</t>
  </si>
  <si>
    <t>NOVEMBRO</t>
  </si>
  <si>
    <t>MENSAL - DIA 26</t>
  </si>
  <si>
    <t>https://amigosdoguri-my.sharepoint.com/personal/ccd_sustenidos_org_br/_layouts/15/onedrive.aspx?id=%2Fpersonal%2Fccd%5Fsustenidos%5Forg%5Fbr%2FDocuments%2FArquivos%20de%20Chat%20do%20Microsoft%20Teams%2Fcto%2E7344%5F07%2D2021%5Ftatui%2Epdf&amp;parent=%2Fpersonal%2Fccd%5Fsustenidos%5Forg%5Fbr%2FDocuments%2FArquivos%20de%20Chat%20do%20Microsoft%20Teams&amp;wdLOR=c99244900%2DA9AE%2D47B5%2D8B7F%2DDCE5C7E42ABF&amp;ga=1</t>
  </si>
  <si>
    <t>Conferido quantidades e valores com o Deivis</t>
  </si>
  <si>
    <t>SEM PEDIDO</t>
  </si>
  <si>
    <t>LOCAÇÃO DE 01 DESKTOP DELL - SEDE TATUÍ(ORDEM/PEDIDO 812001899/0021522903</t>
  </si>
  <si>
    <t>Ínicio:14/02/2020 Término: 14/02/2023</t>
  </si>
  <si>
    <t>PERMANENCIA MÍNIMA DE 36 MESES- MEDIANTE AVISO PRÉVIO DE 90 DIAS</t>
  </si>
  <si>
    <t>0021522903</t>
  </si>
  <si>
    <t>35.473.014/0001-07</t>
  </si>
  <si>
    <t>PACOTE OFFICER 365 100 LICENÇAS</t>
  </si>
  <si>
    <t>Ínicio:16/07/2022 Término: 16/07/2025</t>
  </si>
  <si>
    <t>https://amigosdoguri-my.sharepoint.com/:b:/g/personal/renata_freire_sustenidos_org_br/ET-5QuH9ZJVHpUfJp0IiTzkBZl4auxicEMq_HfRCZuxn4g?e=kzJxDz</t>
  </si>
  <si>
    <t>LOCAÇÃO DE 09 NOTEBOOK LENOVO - SEDE TATUÍ (ORDEM/PEDIDO-812001900/0021548023)</t>
  </si>
  <si>
    <t>Ínicio:13/08/2020 Término: 13/08/2023</t>
  </si>
  <si>
    <t xml:space="preserve"> 0021548023</t>
  </si>
  <si>
    <t>Conferido quantidades e valores com o Deivis - cto em parcelas faltando apenas 4</t>
  </si>
  <si>
    <t>LOCAÇÃO DE 08 NOTEBOOK E 02 DESKTOP DELL - SEDE TATUÍ(ORDEM/PEDIDO 812001898/0021252493)</t>
  </si>
  <si>
    <t>Ínicio:18/07/2021 Término: 20/08/2024</t>
  </si>
  <si>
    <t>0021421934</t>
  </si>
  <si>
    <t>VIVO ANTI DDOS-BASICO</t>
  </si>
  <si>
    <t xml:space="preserve"> 0422088254</t>
  </si>
  <si>
    <t>VALOR SUBSTITUI OS CONTRATOS MESMO CONTRATO -7.650/7.651/7.653</t>
  </si>
  <si>
    <t xml:space="preserve"> IP DEDICADO-SEDE TATUÍ</t>
  </si>
  <si>
    <t>Ínicio:24/04/2019 Término: 24/04/2024</t>
  </si>
  <si>
    <t>0417404441</t>
  </si>
  <si>
    <t>MESMO CONTRATO -7.650/7.651/7.653</t>
  </si>
  <si>
    <t xml:space="preserve"> FIREWALL-VIVO MANAGED SECURITY SERVICE-SEDE TATUÍ</t>
  </si>
  <si>
    <t>Ínicio:28/02/2023 Término: 28/02/2024</t>
  </si>
  <si>
    <t>010-22</t>
  </si>
  <si>
    <t>JGP HOLDING LTDA</t>
  </si>
  <si>
    <t>26.762.720/0001-88</t>
  </si>
  <si>
    <t>LOCAÇÃO DE IMÓVEL TATUÍ- MUSICALIZAÇÃO E INICIALIZAÇÃO MUSICAL</t>
  </si>
  <si>
    <t>Ínicio:01/01/2022 Término: 31/12/2026</t>
  </si>
  <si>
    <t>IPCA-FIRE</t>
  </si>
  <si>
    <t>https://amigosdoguri-my.sharepoint.com/:b:/g/personal/renata_freire_sustenidos_org_br/EeTjKNzlKR1Bhnp8OJHqh_QB1zMxpCFUGh0Zhsx6-TgqqA?e=5qbRxA</t>
  </si>
  <si>
    <t>MÁQUINA DA NOTÍCIA COMUNICAÇÃO LTDA</t>
  </si>
  <si>
    <t>04.948.102/0001-94</t>
  </si>
  <si>
    <t>ASSESSORIA DE IMPRENSA SUSTENIDOS</t>
  </si>
  <si>
    <t>Ínicio:14/01/2022 Término: 13/08/2023</t>
  </si>
  <si>
    <t>50% MUSICOU/ 50% TATUÍ-CG</t>
  </si>
  <si>
    <t>11 3465-0619</t>
  </si>
  <si>
    <t>https://amigosdoguri-my.sharepoint.com/:b:/g/personal/renata_freire_sustenidos_org_br/EWoX8rAc9rRGkRFcTv5cZEMBo15P_HkWhhEjEYQ_lVAbSw?e=p7zZc4</t>
  </si>
  <si>
    <t>https://amigosdoguri-my.sharepoint.com/:b:/g/personal/renata_freire_sustenidos_org_br/EfL4p9TkJJFLuqSGj0Gsm4EBrLuNktA36Flsnnh5aL02zQ?e=nkFe6z</t>
  </si>
  <si>
    <t>https://amigosdoguri-my.sharepoint.com/:b:/g/personal/renata_freire_sustenidos_org_br/ERZJDnol6ZNKum8uotNTry4BJHYBuWarfj4XUmnz_hyR5A?e=XAhoyb</t>
  </si>
  <si>
    <t>https://amigosdoguri-my.sharepoint.com/:b:/g/personal/renata_freire_sustenidos_org_br/EWZlGhVjPBtOmzF4s9wk_gsBeih9q_SWQOlalOgCR3ECsg?e=ZvfLCg</t>
  </si>
  <si>
    <t>472-21</t>
  </si>
  <si>
    <t>ELAINE CRISTINA SIRTORI DA SILVA</t>
  </si>
  <si>
    <t>33.270.296/0001-10</t>
  </si>
  <si>
    <t>SERVIÇOS DE BACKUP EM NUVEM PARA ATENDER A SUSTENIDOS</t>
  </si>
  <si>
    <t>Ínicio:21/12/2021 Término: 20/12/2024</t>
  </si>
  <si>
    <t>https://amigosdoguri-my.sharepoint.com/:b:/r/personal/renata_freire_sustenidos_org_br/Documents/Contratos-%20Jur%C3%ADdico/Contratos%202022/Contratos%20Tatu%C3%AD/Contratos%20-2022/Aditivo/1%C2%BA%20Aditivo%20ao%20contrato%207.673%20-%20Elaine%20Cristina.pdf?csf=1&amp;web=1&amp;e=I5j5IN</t>
  </si>
  <si>
    <t>004-22</t>
  </si>
  <si>
    <t>GARDA DISTRIBUIDORA DE FILMES LTDA</t>
  </si>
  <si>
    <t>34.433.654/0001-20</t>
  </si>
  <si>
    <t>STREAMING DO PETRA BELAS ARTES A LA CARTE</t>
  </si>
  <si>
    <t>Ínicio:10/02/2022 Término: 09/02/2023</t>
  </si>
  <si>
    <t>11 5041-0133</t>
  </si>
  <si>
    <t>022-22</t>
  </si>
  <si>
    <t>W.B EMPREENDIMENTOS LTDA</t>
  </si>
  <si>
    <t>50.780.808/0001-07</t>
  </si>
  <si>
    <t>LOCAÇÃO DE IMÓVEL TATUÍ-  ARTES CENICAS</t>
  </si>
  <si>
    <t>Ínicio:01/01/2022 Término: 31/12/2024</t>
  </si>
  <si>
    <t>15 3451-1313</t>
  </si>
  <si>
    <t>https://amigosdoguri-my.sharepoint.com/:b:/g/personal/renata_freire_sustenidos_org_br/ETGLnsMJoONCufrSmzMjtboBlOkNhr6pDuQMbcahuHSSyw?e=RjIR2I</t>
  </si>
  <si>
    <t>011-22</t>
  </si>
  <si>
    <t>IT ART TECNOLOGIA S.A</t>
  </si>
  <si>
    <t>23.823.212/0001-74</t>
  </si>
  <si>
    <t>ADMINISTRAÇÃO E OPERAÇÃO DA BILHETERIA DO
TEATRO PROCÓPIO FERREIRA DE TATUÍ</t>
  </si>
  <si>
    <t>Ínicio:26/04/2022 Término: 25/04/2024</t>
  </si>
  <si>
    <t>(15) 96170237/(15)99776-8686</t>
  </si>
  <si>
    <t>lucas.leao@kiyoshigeradores.com.br</t>
  </si>
  <si>
    <t>https://amigosdoguri-my.sharepoint.com/:b:/g/personal/renata_freire_sustenidos_org_br/EXPkXF17EL9CjhHRAZ7hQ_kBgjYApYtbZVDrURJ8CgZnZQ?e=Fm6Hj0</t>
  </si>
  <si>
    <t>Contrato SAP venda  3</t>
  </si>
  <si>
    <t>160-21</t>
  </si>
  <si>
    <t>HOSPEDAGEM SITES SUSTENIDOS</t>
  </si>
  <si>
    <t>Ínicio:09/02/2021 Término: 01/03/2023</t>
  </si>
  <si>
    <t>https://amigosdoguri-my.sharepoint.com/:b:/g/personal/renata_freire_sustenidos_org_br/EXMQNkdNSYREtJleY4MKd7wBasH4bA7OGPQ4EXQkxCt5pQ?e=XY07qX</t>
  </si>
  <si>
    <t>SUB-ROGADO 7323</t>
  </si>
  <si>
    <t>015-22</t>
  </si>
  <si>
    <t>MEDEIROS &amp; FRANCO LTDA</t>
  </si>
  <si>
    <t>20.404.374/0001-80</t>
  </si>
  <si>
    <t>FORNECIMENTO DE AGUA TATUÍ</t>
  </si>
  <si>
    <t>Ínicio:14/03/2022 Término: 13/03/2024</t>
  </si>
  <si>
    <t>(15)9135-0236/(15)996261611</t>
  </si>
  <si>
    <t>antoninhoferragutti@gmail.com</t>
  </si>
  <si>
    <t>https://amigosdoguri-my.sharepoint.com/:b:/g/personal/renata_freire_sustenidos_org_br/EfXLBglfZEFNr2f-pdo8eAQBo_rz8Ccu5QC2fh1LyaLX5w?e=GnsVFa</t>
  </si>
  <si>
    <t>044-22</t>
  </si>
  <si>
    <t>CLEBER GRANDINE</t>
  </si>
  <si>
    <t>06.168.650/0001-27</t>
  </si>
  <si>
    <t>FORNECIMENTO DE CAÇAMBA</t>
  </si>
  <si>
    <t>Ínicio:01/06/2022 Término: 31/05/2023</t>
  </si>
  <si>
    <t>153251-7273/ 159723-3681</t>
  </si>
  <si>
    <t>aguapuratatui@gmail.com/clientescoelho@globo.com</t>
  </si>
  <si>
    <t>https://amigosdoguri.sharepoint.com/:b:/s/PROCESSOS_COMPRAS_SUSTENIDOS/Eflvr7E9UU9BmmJSIXFAupYBkRb5Obz0cHWpX0DjGOTsTA?e=NhppHn</t>
  </si>
  <si>
    <t>029-22</t>
  </si>
  <si>
    <t>FERNANDO DE OLIVEIRA 30196667836</t>
  </si>
  <si>
    <t>11.852.257/0001-98</t>
  </si>
  <si>
    <t>CREDENCIAMENTO PARA FORNECIMENTO DE EQUIPAMENTOS DE PROJEÇÃO DE VÍDEOS, SONORIZAÇÃO E ILUMINAÇÃO</t>
  </si>
  <si>
    <t xml:space="preserve"> Ínicio:18/05/2023 Término: 17/05/2024</t>
  </si>
  <si>
    <t>(15) 99977-8952</t>
  </si>
  <si>
    <t>fernandobatera16@gmail.com</t>
  </si>
  <si>
    <t>https://amigosdoguri-my.sharepoint.com/:b:/g/personal/renata_freire_sustenidos_org_br/ESLHy3xfPd1NmaaPDWswPOABco6nNsX1vHO1YmfClRCfrg?e=6Sxoml</t>
  </si>
  <si>
    <t>https://amigosdoguri-my.sharepoint.com/:b:/g/personal/renata_freire_sustenidos_org_br/ETcgKbkksUxEl7jJRYHrQQABsrjYlaof1GmtsEjrsOxygg?e=dQn9Rk</t>
  </si>
  <si>
    <t>MARCELO APARECIDO DE SOUZA 15571235861</t>
  </si>
  <si>
    <t>27.777.781/0001-81</t>
  </si>
  <si>
    <t>guiviolino@yahoo.com.br</t>
  </si>
  <si>
    <t>https://amigosdoguri-my.sharepoint.com/:b:/g/personal/renata_freire_sustenidos_org_br/EUyCzYxi8blLmhzrQdRr0lABMJ8DbWjrIDO90YzHIiehFQ?e=YLSbUf</t>
  </si>
  <si>
    <t>https://amigosdoguri-my.sharepoint.com/:b:/g/personal/renata_freire_sustenidos_org_br/Ef8vR7A5H6FPk4ldYPpEpM8BFI26tjgQlp2EL99H83TDsw?e=48rlND</t>
  </si>
  <si>
    <t>NEUZA RODRIGUES DE QUEIROZ BERTI 10496131800</t>
  </si>
  <si>
    <t>27.917.922/0001-14</t>
  </si>
  <si>
    <t>(15) 99769-6699</t>
  </si>
  <si>
    <t>edinhoxavier@ trivelaeventos.com.br / eqberti@gmail.com</t>
  </si>
  <si>
    <t>Neuza Rodrigues</t>
  </si>
  <si>
    <t>https://amigosdoguri-my.sharepoint.com/:b:/g/personal/renata_freire_sustenidos_org_br/Eaz6anq4lOxFmkWoV8-rkRABqKcI6n5tClV4EQrF5Gbp5w?e=LBtRoY</t>
  </si>
  <si>
    <t>https://amigosdoguri-my.sharepoint.com/:b:/g/personal/renata_freire_sustenidos_org_br/EUMiHaxp-1JPsIr9hsITH0cBrGm4eHTKSG5BNKLZ5K-A4w?e=F9ayQW</t>
  </si>
  <si>
    <t>030-22</t>
  </si>
  <si>
    <t>BRUNO ALVES DE OLIVEIRA 29074607810</t>
  </si>
  <si>
    <t>30.268.964/0001-86</t>
  </si>
  <si>
    <t>CREDENCIAMENTO DE EDIÇÃO DE AUDIO E VIDEO</t>
  </si>
  <si>
    <t>Ínicio:11/07/2022 Término: 10/07/2023</t>
  </si>
  <si>
    <t>crisobral2@gmail.com</t>
  </si>
  <si>
    <t>https://amigosdoguri-my.sharepoint.com/:b:/g/personal/renata_freire_sustenidos_org_br/EY4I5L0GlFxKgZ1dPd43N6ABI7_aYbs9kKnE5ToO6KFYuA?e=JZc9s7</t>
  </si>
  <si>
    <t>ERIK MACHADO 22314468805</t>
  </si>
  <si>
    <t>29.748.671/0001-17</t>
  </si>
  <si>
    <t>sheyllicaleffi@gmail.com</t>
  </si>
  <si>
    <t>https://amigosdoguri-my.sharepoint.com/:b:/g/personal/renata_freire_sustenidos_org_br/EbM2wTb0xaRAmnHP3zE7Y1EBsllkTreN1u56askzC89S1g?e=vpSoHM</t>
  </si>
  <si>
    <t>RENAN FAVARETTO MANSUR 35345120811</t>
  </si>
  <si>
    <t>20.446.583/0001-96</t>
  </si>
  <si>
    <t>jessicagomesdonascimento0@gmail.com</t>
  </si>
  <si>
    <t>https://amigosdoguri-my.sharepoint.com/:b:/g/personal/renata_freire_sustenidos_org_br/EbMJ-ic728JLqQOIlE_T7oQB0_bI2hA0LYFRfMzH5FYPWQ?e=dTpmRE</t>
  </si>
  <si>
    <t xml:space="preserve">512-21 </t>
  </si>
  <si>
    <t>COMERCIAL JVD IMPORTAÇÃO E EXPORTAÇÃO LTDA</t>
  </si>
  <si>
    <t xml:space="preserve">10.463.489/0001-91 </t>
  </si>
  <si>
    <t>FORNECIMENTO DE PRODUTOS LIMPEZA</t>
  </si>
  <si>
    <t>Ínicio:08/04/2022 Término: 08/07/2023</t>
  </si>
  <si>
    <t>(15)97406-8477-33219600</t>
  </si>
  <si>
    <t>financeiro@comercialjvd.com.br - vendas9@comercialjvd.com.br</t>
  </si>
  <si>
    <t>Gleice</t>
  </si>
  <si>
    <t>https://amigosdoguri-my.sharepoint.com/:b:/g/personal/renata_freire_sustenidos_org_br/Ef4aSUZ9cVNNszysfNq6apwBCqnFU8cVaklyerwAofMhEQ?e=pdBtdp</t>
  </si>
  <si>
    <t>https://amigosdoguri-my.sharepoint.com/:b:/g/personal/renata_freire_sustenidos_org_br/EfH-PPXo2DRAo2aXUXtxupEBIZMlrqhtBe92ukwLLKEzdg?e=aencKZ</t>
  </si>
  <si>
    <t>018-22</t>
  </si>
  <si>
    <t>LUCIMARA GOMES FERREIRA MONITORAMENTO</t>
  </si>
  <si>
    <t>17.152.532/0001-47</t>
  </si>
  <si>
    <t>CREDENCIAMENTO RECEPCIONISTA E SEGURANÇA TATUÍ</t>
  </si>
  <si>
    <t>Ínicio:25/05/2022 Término: 24/05/2023</t>
  </si>
  <si>
    <t>https://amigosdoguri-my.sharepoint.com/:b:/g/personal/renata_freire_sustenidos_org_br/EUGBWctVgsJNuswmmSIwrJ4B7YjlamGPiu_BjSg8WZUiwg?e=swznhL</t>
  </si>
  <si>
    <t>RAFAEL FERREIRA DA SILVA 34671806800</t>
  </si>
  <si>
    <t>RAFAEL FERREIRA DA SILVA</t>
  </si>
  <si>
    <t>26.176.613/0001-78</t>
  </si>
  <si>
    <t>https://amigosdoguri-my.sharepoint.com/:b:/g/personal/renata_freire_sustenidos_org_br/ERZs8Clv1-9Ar9CCHpb7Cj4B5rY8eRVvzYDiraGtuiXAqg?e=kegg9Q</t>
  </si>
  <si>
    <t>https://amigosdoguri-my.sharepoint.com/:b:/g/personal/renata_freire_sustenidos_org_br/ER_KNr53349FgtNToZ_ObG0B7q7TC_OZGugSunt79vz7SQ?e=MSb5PP</t>
  </si>
  <si>
    <t>FLORENCIO &amp; BRITO DOS SANTOS LTDA</t>
  </si>
  <si>
    <t>27.326.018/0001-34</t>
  </si>
  <si>
    <t>https://amigosdoguri-my.sharepoint.com/:b:/g/personal/renata_freire_sustenidos_org_br/EWy4Dr2khI9LqA_7JssqqrcBFy606nqqITe9D3vhE0RJuw?e=JvFdMz</t>
  </si>
  <si>
    <t>071-22</t>
  </si>
  <si>
    <t>GOLD PRINTER - LOCACAO E MANUTENCAO DE IMPRESSORAS LTDA</t>
  </si>
  <si>
    <t>08.765.930/0001-48</t>
  </si>
  <si>
    <t xml:space="preserve">LOCAÇÃO DE IMPRESSORAS </t>
  </si>
  <si>
    <t>Ínicio:01/04/2022 Término: 30/09/2023</t>
  </si>
  <si>
    <t>7% MUSICOU/93% TATUÍ</t>
  </si>
  <si>
    <t>PONTUAL- 10 DIAS APÓS A PREST. SERV.</t>
  </si>
  <si>
    <t>https://amigosdoguri-my.sharepoint.com/:b:/g/personal/renata_freire_sustenidos_org_br/EUNnKnIm5IJIr0pPLn3FhFEByiYRyDcvNF8epuCWsDhPlw?e=yoScw5</t>
  </si>
  <si>
    <t>https://amigosdoguri-my.sharepoint.com/:b:/g/personal/renata_freire_sustenidos_org_br/Ee8KgXREPzZOl7EEuw8qzo8Bt1fj5W1yuMhLsfvfk-0yXA?e=WPhOsg</t>
  </si>
  <si>
    <t>https://amigosdoguri-my.sharepoint.com/:b:/g/personal/renata_freire_sustenidos_org_br/EVUME3_BRBxDi9zSIlV_voIBR0E6G-wpS2MvDDC6SIt8Xw?e=tsyCEq</t>
  </si>
  <si>
    <t xml:space="preserve">503-21 </t>
  </si>
  <si>
    <t>ARGO SEGUROS BRASIL S.A.</t>
  </si>
  <si>
    <t>14.868.712/0001-31</t>
  </si>
  <si>
    <t>SEGURO PATRIMONIAL DE INSTRUMENTOS MUSICAIS E EQUIPAMENTOS</t>
  </si>
  <si>
    <t>Ínicio:14/02/2022 Término: 14/02/2023</t>
  </si>
  <si>
    <t>FALTA ENDOSSO TROCA DE ENDEREÇO</t>
  </si>
  <si>
    <t>https://amigosdoguri-my.sharepoint.com/:b:/g/personal/renata_freire_sustenidos_org_br/ESoUvrm9iKxAoJpMhqyG4zkBW7cn04uAqnapYD1vCmY5hg?e=lbcpuR</t>
  </si>
  <si>
    <t>112-22</t>
  </si>
  <si>
    <t>CLÁUDIA RAUSCHER BUFFET E GASTRONOMIA EIRELI</t>
  </si>
  <si>
    <t>00.487.019/0001-04</t>
  </si>
  <si>
    <t>FORNECIMENTO DE KIT DE LANCHE E COFFEE BREAK</t>
  </si>
  <si>
    <t>Ínicio:20/04/2022 Término: 19/04/2023</t>
  </si>
  <si>
    <t>PONTUAL- 20 DIAS APÓS A PREST.</t>
  </si>
  <si>
    <t>(15)3251-6429/ (15)996963817</t>
  </si>
  <si>
    <t>https://amigosdoguri.sharepoint.com/:b:/s/PROCESSOS_COMPRAS_SUSTENIDOS/EXaqgwfRCQdHvr9hswd1v4QBpiqBxVrpyMBtHgkDqTEXJQ?e=dnm3gm</t>
  </si>
  <si>
    <t>050-22</t>
  </si>
  <si>
    <t>ELYSIO MIRA SOARES DE OLIVEIRA</t>
  </si>
  <si>
    <t>03.223.168/0001-54</t>
  </si>
  <si>
    <t>SUPORTE TÉCNICO, MANUTENÇÃO E PROGRAMAS DE DADOS PARA A BIBLIOTECA DO CONSERVATÓRIO DE TATUÍ</t>
  </si>
  <si>
    <t>Ínicio:25/05/2022 Término: 24/05/2024</t>
  </si>
  <si>
    <t>(11) 5042-4320</t>
  </si>
  <si>
    <t>https://amigosdoguri.sharepoint.com/:b:/r/sites/PROCESSOS_COMPRAS_SUSTENIDOS/Documentos%20Partilhados/PROCESSOS_COMPRAS_SUSTENIDOS/Daniele/Processos%20Servi%C3%A7os%202022%20Daniele/050-22%20Sistema%20para%20biblioteca/22%20cto.%207744-2022%20ELYSIO_MIRA_SOARES_.pdf?csf=1&amp;web=1&amp;e=8fyIei</t>
  </si>
  <si>
    <t>106-22</t>
  </si>
  <si>
    <t>D J INSTALAÇÕES ELETRICAS LTDA</t>
  </si>
  <si>
    <t>10.613.187/0001-52</t>
  </si>
  <si>
    <t>MANUTENÇÃO PREVENTIVA BOMBAS, MOTORES E COMANDOS ELETRICOS TATUÍ</t>
  </si>
  <si>
    <t>Ínicio:10/06/2022 Término: 09/06/2024</t>
  </si>
  <si>
    <t>https://amigosdoguri.sharepoint.com/:b:/s/PROCESSOS_COMPRAS_SUSTENIDOS/EUH3ah_5iZpIhiSuEHqOoJABRtwFlHRpjsb4A16r5HJ9Yg?e=y6PB7N</t>
  </si>
  <si>
    <t>https://amigosdoguri.sharepoint.com/:b:/s/PROCESSOS_COMPRAS_SUSTENIDOS/EV1PB34x30hKlGPcyFr7GJEBjm5vJbCvHZkRTkehTocyOw?e=pdvWMa</t>
  </si>
  <si>
    <t>111-22</t>
  </si>
  <si>
    <t>FWR ENGENHARIA ELETRO ELETRONICA LTDA</t>
  </si>
  <si>
    <t>01.653.874/0001-00</t>
  </si>
  <si>
    <t>MONITORAMENTO E ALARME TATUÍ</t>
  </si>
  <si>
    <t>Ínicio:31/05/2022 Término: 30/05/2024</t>
  </si>
  <si>
    <t>https://amigosdoguri-my.sharepoint.com/:b:/g/personal/renata_freire_sustenidos_org_br/EdUi8foAl-JNpSe7lpqTkCIBg33FS3g8VJvnSZnDUbfodg?e=KgspJb</t>
  </si>
  <si>
    <t>075-22</t>
  </si>
  <si>
    <t>LUCAS POLISELI VANDERLEI</t>
  </si>
  <si>
    <t>35.778.205/0001-87</t>
  </si>
  <si>
    <t>LOCAÇÃO SOBRE DEMANDA TENDA</t>
  </si>
  <si>
    <t>Ínicio:20/05/2022 Término: 19/05/2023</t>
  </si>
  <si>
    <t>COBRAR</t>
  </si>
  <si>
    <t>https://amigosdoguri.sharepoint.com/:b:/s/PROCESSOS_COMPRAS_SUSTENIDOS/EeF-4oCqi4RHunTGulLddmQB4hjn5IvKLMIzphwcE8hkgA?e=vJCSU6</t>
  </si>
  <si>
    <t>151-22</t>
  </si>
  <si>
    <t>3 APITOS MARKETING CULTURAL E ESPORTIVO LTDA</t>
  </si>
  <si>
    <t>14.293.235/0001-23</t>
  </si>
  <si>
    <t>ASSESSORIA EM CAPTAÇÃO DE RECURSOS</t>
  </si>
  <si>
    <t>Ínicio:02/03/2022 Término: 01/03/2024</t>
  </si>
  <si>
    <t>https://amigosdoguri-my.sharepoint.com/:b:/g/personal/renata_freire_sustenidos_org_br/EQE1XukR4JJBth1yfNtE5NsBYMyN-Xb0YwVO1d1cM68r5w?e=2t3ony</t>
  </si>
  <si>
    <t>120-22</t>
  </si>
  <si>
    <t>RADIO CIDADE TERNURA LTDA</t>
  </si>
  <si>
    <t>54.114.633/0001-9</t>
  </si>
  <si>
    <t>ANUNCIO EM RADIO PARA DIVULGAÇÃO TATUÍ</t>
  </si>
  <si>
    <t>Ínicio:01/07/2022 Término: 30/06/2024</t>
  </si>
  <si>
    <t>https://amigosdoguri-my.sharepoint.com/:b:/g/personal/renata_freire_sustenidos_org_br/EZttg6YO_FtImxQBWVCC5pYBwgvto71oTSkBMgM-MVUxMA?e=ru4inP</t>
  </si>
  <si>
    <t>https://amigosdoguri-my.sharepoint.com/:b:/r/personal/renata_freire_sustenidos_org_br/Documents/Contratos-%20Jur%C3%ADdico/Contratos%202022/Contratos%20Tatu%C3%AD/Contratos%20-2022/Aditivo/1%C2%BA%20Termo%20aditivo%20ao%20cto.7.787%20-%20RADIO%20CIDADE.pdf?csf=1&amp;web=1&amp;e=QBmWHv</t>
  </si>
  <si>
    <t>https://amigosdoguri-my.sharepoint.com/:b:/g/personal/renata_freire_sustenidos_org_br/Ee0_FvQAcRJLo1OkO3UNWQABPf6cvyltfqk3uLc1uXjG_A?e=x7GrNZ</t>
  </si>
  <si>
    <t>124-22</t>
  </si>
  <si>
    <t>EMPRESA JORNALISTICA O PROGRESSO DE TATUI</t>
  </si>
  <si>
    <t>71.466.288/0001-32</t>
  </si>
  <si>
    <t>ANUNCIO EM JORNAL PARA DIVULGAÇÃO TATUÍ</t>
  </si>
  <si>
    <t>Ínicio:13/05/2022 Término: 12/05/2024</t>
  </si>
  <si>
    <t>https://amigosdoguri-my.sharepoint.com/:b:/g/personal/renata_freire_sustenidos_org_br/EQJAAgE99KxEvlxaVwLNWsYB002bnC-tk3LZqbhsJYb5Kg?e=JUnoIc</t>
  </si>
  <si>
    <t>134-22</t>
  </si>
  <si>
    <t>RADIO NOTICIAS DE TATUI</t>
  </si>
  <si>
    <t>47.946082/0001-25</t>
  </si>
  <si>
    <t>https://amigosdoguri-my.sharepoint.com/:b:/g/personal/renata_freire_sustenidos_org_br/Efq7ETvRJg9HvCsm8K4-brIBuK_U0pqzS7_1c5CAi88Mpg?e=r8hdAl</t>
  </si>
  <si>
    <t>https://amigosdoguri-my.sharepoint.com/:b:/r/personal/renata_freire_sustenidos_org_br/Documents/Contratos-%20Jur%C3%ADdico/Contratos%202022/Contratos%20Tatu%C3%AD/Contratos%20-2022/Aditivo/1%C2%BA%20Termo%20aditivo%20ao%20cto.7.789%20-%20RADIO%20NOTICIA.pdf?csf=1&amp;web=1&amp;e=pXMknM</t>
  </si>
  <si>
    <t>122-22</t>
  </si>
  <si>
    <t>CLIMAARC PRESTACAO DE SERVICO EM AR CONDICIONADO EIRELI</t>
  </si>
  <si>
    <t>32.828.984/0001-90</t>
  </si>
  <si>
    <t>MANUTENÇÃO PREVENTIVA E CORRETIVA DOS APARELHOS DE REFRIGERAÇÃO DAS UNIDADES DE TATUI</t>
  </si>
  <si>
    <t>Ínicio:20/06/2022 Término: 19/06/2024</t>
  </si>
  <si>
    <t>https://amigosdoguri-my.sharepoint.com/:b:/g/personal/renata_freire_sustenidos_org_br/ETIkVghbiaZIjsq2hcFm6_kBgxb_xXQJNdkW-eMxw1H9ow?e=3gI4Ba</t>
  </si>
  <si>
    <t>224-22</t>
  </si>
  <si>
    <t>B2 FINANCE CONSULTORIA EMPRESARIAL E GESTAO DE NEGOCIOS LTDA</t>
  </si>
  <si>
    <t>32.333.480/0001-07</t>
  </si>
  <si>
    <t>IMPLANTAÇÃO DA PLATAFORMA   DE   GESTÃO   INTEGRADA   (ERP)</t>
  </si>
  <si>
    <t>Ínicio:30/05/2022 Término: 29/05/2024</t>
  </si>
  <si>
    <t>5% Musicou/ 33% Tatuí 62% Theatro</t>
  </si>
  <si>
    <t>114.135,06</t>
  </si>
  <si>
    <t>https://amigosdoguri-my.sharepoint.com/:b:/g/personal/renata_freire_sustenidos_org_br/Ef_XRlRba0lDmPKoB7GRyDYBcb0rU-as5hBLUHstOsD6RA?e=jjvXsx</t>
  </si>
  <si>
    <t>https://amigosdoguri-my.sharepoint.com/:b:/g/personal/renata_freire_sustenidos_org_br/EVxgo-qmh1lIvStZpqT5XbgBnLnBq6lOuuhQcQUj7intSQ?e=9Kgiui</t>
  </si>
  <si>
    <t>175-22</t>
  </si>
  <si>
    <t>CRM INTELLIGENCE SERVICES EIRELI</t>
  </si>
  <si>
    <t>11.000.835/0001-68</t>
  </si>
  <si>
    <t>IMPLANTAÇÃO   E ASSINATURA MENSAL   DE   PLATAFORMA   DE   GESTÃO   INTEGRADA   (ERP)</t>
  </si>
  <si>
    <t>https://amigosdoguri-my.sharepoint.com/:b:/g/personal/renata_freire_sustenidos_org_br/EdpvgZ2s-XJMvuzPdBO9IncBd1hUEnhpSYfzQI03S5_yIA?e=nd52Mg</t>
  </si>
  <si>
    <t>218-22</t>
  </si>
  <si>
    <t xml:space="preserve">HOTEL DEL FIOL LTDA </t>
  </si>
  <si>
    <t xml:space="preserve">00.229.295/0001-72 </t>
  </si>
  <si>
    <t>FORNECIMENTO DE HOSPEDAGEM SOB DEMANDA</t>
  </si>
  <si>
    <t>Ínicio:01/12/2023 Término: 31/01/2024</t>
  </si>
  <si>
    <t>PONTUAL -15 DIAS APÓS A PREST. SERV.</t>
  </si>
  <si>
    <t xml:space="preserve"> tato@hoteldeltiol.com.br</t>
  </si>
  <si>
    <t>Raul Antonio</t>
  </si>
  <si>
    <t>https://amigosdoguri.sharepoint.com/:b:/s/PROCESSOS_COMPRAS_SUSTENIDOS/EfcFeS_2uP1JqbXwUZIi3tUB087KcOFjOyI_5nwIXZYYxg?e=eImyix</t>
  </si>
  <si>
    <t>https://amigosdoguri-my.sharepoint.com/:b:/g/personal/renata_freire_sustenidos_org_br/EarPqxu-gXBAlFSSlpDkhv0BUFi7OCkMd9GP-YKlH5btPw?e=oFyNqu</t>
  </si>
  <si>
    <t>https://amigosdoguri-my.sharepoint.com/:b:/g/personal/renata_freire_sustenidos_org_br/EZjqRqktpjRIiSqYQUZdjAkB5nlFkvMsApilwuauUuZ_Hg?e=Xcoxxf</t>
  </si>
  <si>
    <t>ANDREIA SOARES FERREIRA CORTESE TATUI</t>
  </si>
  <si>
    <t>74.569.039/0001-60</t>
  </si>
  <si>
    <t>Ínicio:20/06/2023 Término: 20/07/2023</t>
  </si>
  <si>
    <t>(15)3205-1552/99799-6459</t>
  </si>
  <si>
    <t>contato.185@gmail.com</t>
  </si>
  <si>
    <t>https://amigosdoguri.sharepoint.com/:b:/s/PROCESSOS_COMPRAS_SUSTENIDOS/Ecd1ce0TkrlFpbCMl4pLemUB4vxDmiYXJ2hLlVa_ctskcQ?e=WCYtZb</t>
  </si>
  <si>
    <t>NOTRE DAME INTERMICA SAUDE S.A</t>
  </si>
  <si>
    <t>44.649.812/0001-38</t>
  </si>
  <si>
    <t>ASSISTÊNCIA MÉDICA SEDE</t>
  </si>
  <si>
    <t xml:space="preserve">Ínicio:28/05/2018 Término: 01/09/2025               </t>
  </si>
  <si>
    <t>276-22</t>
  </si>
  <si>
    <t>OCA ARQUITETURA E DESIGN LTDA</t>
  </si>
  <si>
    <t>08.267.078/0001-89</t>
  </si>
  <si>
    <t>CONSULTORIA TÉCNICA GESTÃO DE PROJETOS E PLANEJAMENTO EDITAL DE EXECUÇÃO DE OBRAS TATUÍ</t>
  </si>
  <si>
    <t>Ínicio:09/07/2022 Término: 30/05/2023</t>
  </si>
  <si>
    <t>https://amigosdoguri.sharepoint.com/:b:/s/PROCESSOS_COMPRAS_SUSTENIDOS/EdrMUBFodOJPg_YUFu9V5uAB3Bwl7P-MMevGf_caUjCnGA?e=addwRZ</t>
  </si>
  <si>
    <t>286-22</t>
  </si>
  <si>
    <t>NÚCLEO DE INFORMAÇÃO E COORDENAÇÃO PO PONTO BR NIC BR</t>
  </si>
  <si>
    <t>05.506.560/0001-36</t>
  </si>
  <si>
    <t>DOMINIO EADCONSERVATORIODETATUI.ORG.BR</t>
  </si>
  <si>
    <t>Ínicio:11/07/2022 Término: 10/07/2024</t>
  </si>
  <si>
    <t>https://amigosdoguri-my.sharepoint.com/:b:/g/personal/renata_freire_sustenidos_org_br/ET_cvrXTsm5BnXls13VQbpkBv9UbG46T1wGk0jNKPbBRGA?e=dD4gmu</t>
  </si>
  <si>
    <t>204-22</t>
  </si>
  <si>
    <t>IMPRESSÃO DE MIDIAS VISUAIS SOB DEMANDA</t>
  </si>
  <si>
    <t>Ínicio:01/08/2022 Término: 30/09/2023</t>
  </si>
  <si>
    <t>(15)99601-5672</t>
  </si>
  <si>
    <t>https://amigosdoguri-my.sharepoint.com/:b:/g/personal/renata_freire_sustenidos_org_br/Eb66kWuQBDFEuPS7CBeUFdsBoeFKovvO4A3aA2pGNjMuYw?e=X80nJa</t>
  </si>
  <si>
    <t>https://amigosdoguri-my.sharepoint.com/:b:/r/personal/renata_freire_sustenidos_org_br/Documents/Contratos-%20Jur%C3%ADdico/Contratos%202022/Contratos%20Tatu%C3%AD/Contratos%20-2022/cto.%207878-2022-BRUNO_AUG-%20adt.pdf?csf=1&amp;web=1&amp;e=fNO3A4</t>
  </si>
  <si>
    <t>https://amigosdoguri-my.sharepoint.com/:b:/g/personal/renata_freire_sustenidos_org_br/EbOQJvRLC2hFiDscRVYQRr8BOzjaQg5xLdsbT8oFQEKmOQ?e=9mDXvq</t>
  </si>
  <si>
    <t>188-22</t>
  </si>
  <si>
    <t>IZABELLA GODOI BRANDI 4753699833</t>
  </si>
  <si>
    <t>35.489.141/0001-02</t>
  </si>
  <si>
    <t xml:space="preserve">CREDENCIAMENTO FOTOGRAFO </t>
  </si>
  <si>
    <t>Ínicio:01/08/2022 Término: 31/07/2024</t>
  </si>
  <si>
    <t>https://amigosdoguri-my.sharepoint.com/:b:/g/personal/renata_freire_sustenidos_org_br/EWk6Am10kKtNnJlBEgzl6UwBcGzQo8twyd2uH9GgYiXjtQ?e=ikuCbW</t>
  </si>
  <si>
    <t>https://amigosdoguri-my.sharepoint.com/:b:/g/personal/renata_freire_sustenidos_org_br/Ef3K6J8TyRpKk_7ZsXtpwZQB3ot-uZkBSAm0tV1S022vlQ?e=U7eqwj</t>
  </si>
  <si>
    <t>PAULO ROGERIO RIBEIRO 12296012876</t>
  </si>
  <si>
    <t>45.751.127/0001-27</t>
  </si>
  <si>
    <t>https://amigosdoguri-my.sharepoint.com/:b:/g/personal/renata_freire_sustenidos_org_br/EXOb70fr_ihHvZ3T0v-i3xQB_VBIhe-asCZPLC2uXKJO8A?e=aVY8Et</t>
  </si>
  <si>
    <t>https://amigosdoguri-my.sharepoint.com/:b:/g/personal/renata_freire_sustenidos_org_br/ET2nbJFCA49EnyzgV9ugOm8BjqfDnVwGRHIU-pz8JnHvHQ?e=3O9Tf5</t>
  </si>
  <si>
    <t xml:space="preserve">PETERSON CRISTIANO PAES DE CAMPOS 32323802801 </t>
  </si>
  <si>
    <t>17.916.790/0001-52</t>
  </si>
  <si>
    <t>brugutto@gmail.com</t>
  </si>
  <si>
    <t>https://amigosdoguri-my.sharepoint.com/:b:/g/personal/renata_freire_sustenidos_org_br/ESbzoVugl1dJgi2cwGdBv7AB4ho_8eet3sVMmFJFbw_dXw?e=5ddUpb</t>
  </si>
  <si>
    <t>https://amigosdoguri-my.sharepoint.com/:b:/g/personal/renata_freire_sustenidos_org_br/EaDr3MsfdUpElufxDOV7drwB-W778fwx1_yLnOc_fwisyg?e=QSEuc8</t>
  </si>
  <si>
    <t>214-22</t>
  </si>
  <si>
    <t xml:space="preserve">FORMA CERTA GRAFICA DIGITAL LTDA </t>
  </si>
  <si>
    <t>07.691.829/0001-27</t>
  </si>
  <si>
    <t>PRODUÇÃO GRÁFICA SOB DEMANDA</t>
  </si>
  <si>
    <t>Ínicio:01/08/2022 Término: 31/07/2023</t>
  </si>
  <si>
    <t>(11)2081-6000</t>
  </si>
  <si>
    <t>https://amigosdoguri.sharepoint.com/:b:/s/PROCESSOS_COMPRAS_SUSTENIDOS/EWCFfS0cYj5OusB4RGznuu0B7kNU_VhmXZSQmCVt0GXgXg?e=x5kdYd</t>
  </si>
  <si>
    <t>304-22</t>
  </si>
  <si>
    <t>RD GESTÃO E SISTEMAS S.A</t>
  </si>
  <si>
    <t>13.021.784/0001-86</t>
  </si>
  <si>
    <t>PLATAFORMA DE DISPARO DE E-MAIL</t>
  </si>
  <si>
    <t>Ínicio:19/07/2022 Término: 18/07/2023</t>
  </si>
  <si>
    <t>https://amigosdoguri.sharepoint.com/:b:/s/PROCESSOS_COMPRAS_SUSTENIDOS/EbcdbNDo1J9KpO_xeSLOJ0ABB15bw2yP54cbrJ0AI0-TnQ?e=gyxof9</t>
  </si>
  <si>
    <t>https://amigosdoguri-my.sharepoint.com/:b:/g/personal/renata_freire_sustenidos_org_br/EYGlzYwlAIREt6lgitaO77gBuJENmp6X5U8gpG0QQ8QvUQ?e=Cfwioy</t>
  </si>
  <si>
    <t>312-22</t>
  </si>
  <si>
    <t>LUIZA ROMAGNOLLO LORENZETTI 46263566809</t>
  </si>
  <si>
    <t>33.094.514/0001-02</t>
  </si>
  <si>
    <t>PRODUTORA DE CONTEÚDO</t>
  </si>
  <si>
    <t>Ínicio:01/08/2022 Término: 31/03/2023</t>
  </si>
  <si>
    <t>AVISO  PREVIO 10 DIAS</t>
  </si>
  <si>
    <t>https://amigosdoguri-my.sharepoint.com/:b:/g/personal/renata_freire_sustenidos_org_br/EbmBjQFCWcJLm8I-HfUnkikB0umT_ONB90OOQvt_N7h1Jg?e=12HJMz</t>
  </si>
  <si>
    <t>https://amigosdoguri-my.sharepoint.com/:b:/g/personal/renata_freire_sustenidos_org_br/EbmBjQFCWcJLm8I-HfUnkikB0umT_ONB90OOQvt_N7h1Jg?e=pkhAe0</t>
  </si>
  <si>
    <t>https://amigosdoguri-my.sharepoint.com/:b:/g/personal/renata_freire_sustenidos_org_br/EbSbYud8eFJFu-RwYR8RNUcBtlNWu4W7iADvzsQLiTW7_w?e=mSpe0j</t>
  </si>
  <si>
    <t>DELL LOGISTIC TRANSPORTES LTDA- ME</t>
  </si>
  <si>
    <t>04.281.818/0001-80</t>
  </si>
  <si>
    <t>GESTÃO DE ESTOQUE, GUARDA DE MATERIAS E TRANSPORTE FRACIONADO</t>
  </si>
  <si>
    <t>MUSICOU 50%         PRONAC TATUÍ 50%</t>
  </si>
  <si>
    <t xml:space="preserve">albertuba@gmail.com </t>
  </si>
  <si>
    <t>https://amigosdoguri.sharepoint.com/:b:/s/PROCESSOS_COMPRAS_SUSTENIDOS/EdYzyau-hz5BoUfDH3UqrIcB6nzopcniZFkcHjwMHuAvTQ?e=yL93Nj</t>
  </si>
  <si>
    <t>247-22</t>
  </si>
  <si>
    <t>JACIRA BRANCO</t>
  </si>
  <si>
    <t xml:space="preserve">ALLIANZ SEGUROS S/A </t>
  </si>
  <si>
    <t>61.573.796/0001-66</t>
  </si>
  <si>
    <t>SEGURO PREDIAL DAS UNIDADES I E II DE TATUÍ</t>
  </si>
  <si>
    <t>Ínicio:29/07/2022 Término: 28/07/2023</t>
  </si>
  <si>
    <t>https://amigosdoguri.sharepoint.com/:b:/s/PROCESSOS_COMPRAS_SUSTENIDOS/ERIIvOe76gpHq6m1mX-kfnsBboyAc4JHKyeQs7Fr1KA-ow?e=jATe83</t>
  </si>
  <si>
    <t>267-22</t>
  </si>
  <si>
    <t xml:space="preserve">TAPERA FD SERVICOS DE ARQUITETURA LTDA </t>
  </si>
  <si>
    <t>37.712.743/0001-02</t>
  </si>
  <si>
    <t xml:space="preserve">ELABORAÇÃO, COMPATIBILIZAÇÃO E ENTREGA DE PROJETOS TÉCNICOS REFERENTES AO PRÉDIODO ALOJAMENTO DE ESTUDANTES DO CONSERVATÓRIO DE TATUÍ
</t>
  </si>
  <si>
    <t>Ínicio:08/09/2022 Término: 30/06/2023</t>
  </si>
  <si>
    <t>https://amigosdoguri.sharepoint.com/:b:/s/PROCESSOS_COMPRAS_SUSTENIDOS/EapwRJb14kdFn-abjqprAS8BPa-CfE_ey76dLHAju7wtsA?e=wEggty</t>
  </si>
  <si>
    <t>cto. 7.910 TAPERA FD SERVICOS DE ARQUITETURA LTDA 1º adt.pdf</t>
  </si>
  <si>
    <t>158-22</t>
  </si>
  <si>
    <t>LG INFORMÁTICA S/A</t>
  </si>
  <si>
    <t>01.468.594/0001-22</t>
  </si>
  <si>
    <t xml:space="preserve">CONTRATAÇÃO DE LICENÇAS DE USO DE SOFTWARE DE GESTÃO DE PESSOAS  </t>
  </si>
  <si>
    <t>Ínicio:03/05/2022 Término: 04/05/2025</t>
  </si>
  <si>
    <t>Musicou  4%
Tatuí 44%
Theatro   51%</t>
  </si>
  <si>
    <t>https://amigosdoguri-my.sharepoint.com/:b:/g/personal/renata_freire_sustenidos_org_br/EWflX8yRnnZJmB2s_wrPSakBxBakg_6g2ylvFCyVPpmftQ?e=ptObKq</t>
  </si>
  <si>
    <t>https://amigosdoguri-my.sharepoint.com/:b:/g/personal/renata_freire_sustenidos_org_br/EcyvIvF1al1DhpgRCBaFyt4B_wuI1FwNHELXC-jpCpkOdQ?e=S3PRvg</t>
  </si>
  <si>
    <t>302-22</t>
  </si>
  <si>
    <t>EZZE SEGUROS S.A</t>
  </si>
  <si>
    <t>31.534.848/0001-24</t>
  </si>
  <si>
    <t>SEGURO DE VIDA SUSTENIDOS E TATUÍ</t>
  </si>
  <si>
    <t>Ínicio:31/07/2022 Término: 31/07/2023</t>
  </si>
  <si>
    <t xml:space="preserve">cabelodemaria@gmail.com </t>
  </si>
  <si>
    <t>https://amigosdoguri.sharepoint.com/:b:/s/PROCESSOS_COMPRAS_SUSTENIDOS/EdWiDu8GuihHnaEtM3xGchYBXrtkHnue1DLarhAgmbE2eg?e=iUyqBT</t>
  </si>
  <si>
    <t>287-22</t>
  </si>
  <si>
    <t>CREDENCIAMENTO TRANSPORTADORA DE BENS</t>
  </si>
  <si>
    <t>Ínicio:20/08/2022 Término: 19/08/2024</t>
  </si>
  <si>
    <t>107.013,85</t>
  </si>
  <si>
    <t>https://amigosdoguri.sharepoint.com/:b:/s/PROCESSOS_COMPRAS_SUSTENIDOS/EWww07f61b9NrzqiDPeupxsBgmg6jX26nxOJjGTOqK98Dg?e=8SwShP</t>
  </si>
  <si>
    <t xml:space="preserve">T.M. &amp; I. LTDA </t>
  </si>
  <si>
    <t>02.714.307/0001-80</t>
  </si>
  <si>
    <t xml:space="preserve">PACER LOGISTICA S.A. </t>
  </si>
  <si>
    <t>12.621.274/0001-87</t>
  </si>
  <si>
    <t>https://amigosdoguri-my.sharepoint.com/:u:/g/personal/renata_freire_sustenidos_org_br/EdncvePGebtLvXWiJr68vlMBnoUlCb9fYtVlOwm5EmjWIg?e=3cMw9Q</t>
  </si>
  <si>
    <t>https://amigosdoguri-my.sharepoint.com/:b:/g/personal/renata_freire_sustenidos_org_br/ERCeYAh7W5BAgONg04ksrdAB6aJu6Zv6e6y37RQQWy2GkQ?e=yhN1L7</t>
  </si>
  <si>
    <t>RHENKER TRANSPORTE RODOVIARIO DE CARGA EIRELI-ME</t>
  </si>
  <si>
    <t>13.547.705/0001-75</t>
  </si>
  <si>
    <t>5.858,00</t>
  </si>
  <si>
    <t>https://amigosdoguri.sharepoint.com/:b:/s/PROCESSOS_COMPRAS_SUSTENIDOS/EWWQFHqFC51Jsj7cri2uf8ABdBjIASV4CMmAOP_3aKL2lA?e=1tduTk</t>
  </si>
  <si>
    <t xml:space="preserve">SENSITIVE TRANSPORTES LTDA </t>
  </si>
  <si>
    <t>28.759.933/0001-86</t>
  </si>
  <si>
    <t>https://amigosdoguri.sharepoint.com/:b:/s/PROCESSOS_COMPRAS_SUSTENIDOS/EagMa9EEFXNElatX9VI9zUEBOOlk3huF6-9Kimk4cuoxYQ?e=sth4Ie</t>
  </si>
  <si>
    <t>293-22</t>
  </si>
  <si>
    <t>99 TAXIS DESENVOLVIMENTO DE SOFTWARES LTDA</t>
  </si>
  <si>
    <t>18.033.552/0001-61</t>
  </si>
  <si>
    <t>CREDENCIAMENTO SERVIÇO DE TAXÍ</t>
  </si>
  <si>
    <t>Ínicio:01/09/2022 Término: 31/08/2024</t>
  </si>
  <si>
    <t>11-2933-0852 - Luiza Carvalho</t>
  </si>
  <si>
    <t>https://amigosdoguri-my.sharepoint.com/:b:/g/personal/renata_freire_sustenidos_org_br/ESRsuXWFxodCkZYESyGKItYB56UT_aJgfFYbQfA-fyyYpQ?e=8fctlk</t>
  </si>
  <si>
    <t>COOPERATIVA DE TRANSPORTE DOS CONDUTORES AUTÔNOMOS DE VEÍCULOS
RODOVIÁRIOS DE SÃO PAULO – COOPERTAX</t>
  </si>
  <si>
    <t>48.549.331/0001-01</t>
  </si>
  <si>
    <t>(11)2095-6014/3511-1919 - Rosana Braga</t>
  </si>
  <si>
    <t>luiza.carvalho@99taxis.com</t>
  </si>
  <si>
    <t>https://amigosdoguri.sharepoint.com/:b:/s/PROCESSOS_COMPRAS_SUSTENIDOS/EY74UH4XYitDileBfW8ZL80BlT9yWR7qjh3iStTsWYltFQ?e=58mv3R</t>
  </si>
  <si>
    <t xml:space="preserve">COOPERATIVA UNIAO SERV DOS TAXISTAS AUTONOMOS DE S.P. </t>
  </si>
  <si>
    <t>59.558.411/0001-40</t>
  </si>
  <si>
    <t>(11)5582-2001 - Gisele Carvalho</t>
  </si>
  <si>
    <t>comercial@coopertax.com.br</t>
  </si>
  <si>
    <t>https://amigosdoguri.sharepoint.com/:b:/s/PROCESSOS_COMPRAS_SUSTENIDOS/EftXv200CnFBhL1GIU8yvhQBfhoVstkAsc1bRxO9Fo4sdA?e=bdgfNC</t>
  </si>
  <si>
    <t>345-22</t>
  </si>
  <si>
    <t>03 LICENÇA DO SERVIÇO ZOOM</t>
  </si>
  <si>
    <t>Ínicio:17/08/2022 Término: 17/08/2023</t>
  </si>
  <si>
    <t>https://amigosdoguri-my.sharepoint.com/:b:/g/personal/renata_freire_sustenidos_org_br/EUNQ55UjJMBHoJ2634KsmUoBak1_uaucchy5RV71lv8ROg?e=npOd8p</t>
  </si>
  <si>
    <t>375-22</t>
  </si>
  <si>
    <t xml:space="preserve"> HUMALOGIC TREINAMENTO</t>
  </si>
  <si>
    <t>VALTER MIRANDA</t>
  </si>
  <si>
    <t>47.700.686/0001-97</t>
  </si>
  <si>
    <t>CONSULTORIA PARA DESENVOLVIMENTO RECURSOS HUMANOS</t>
  </si>
  <si>
    <t>Ínicio:02/09/2022 Término: 01/09/2023</t>
  </si>
  <si>
    <t>R$ 32.160,00</t>
  </si>
  <si>
    <t>https://amigosdoguri.sharepoint.com/:b:/s/PROCESSOS_COMPRAS_SUSTENIDOS/EQlIjoeWhYNDtjOmmsr3UlMB73JHUkqAcy9vAeETeNguDA?e=uXgjXG</t>
  </si>
  <si>
    <t>https://amigosdoguri-my.sharepoint.com/:b:/g/personal/renata_freire_sustenidos_org_br/ERteM1cHt_lKuXq8pzTlEVcBMr82ea_mO_kHNV1R77gFEQ?e=jQknSU</t>
  </si>
  <si>
    <t>380-22</t>
  </si>
  <si>
    <t>FRANCISCO ALBERTO GOMES DE LIMA</t>
  </si>
  <si>
    <t>46.982.838/0001-29</t>
  </si>
  <si>
    <t>CONSULTORIA PARA IMPLANTAÇÃO DE GESTÃO INTEGRA DO SAP</t>
  </si>
  <si>
    <t>Ínicio:01/09/2022 Término: 01/05/2023</t>
  </si>
  <si>
    <t>https://amigosdoguri-my.sharepoint.com/personal/renata_freire_sustenidos_org_br/_layouts/15/onedrive.aspx?ga=1&amp;id=%2Fpersonal%2Frenata%5Ffreire%5Fsustenidos%5Forg%5Fbr%2FDocuments%2FContratos%2D%20Jur%C3%ADdico%2FContratos%202023</t>
  </si>
  <si>
    <t>https://amigosdoguri-my.sharepoint.com/:b:/g/personal/renata_freire_sustenidos_org_br/EVu3EvvCEJJOlknp-OEmOkgBr1QMuJ2FgRPFKBNXvmQVXQ?e=bnEJZs</t>
  </si>
  <si>
    <t>299-22</t>
  </si>
  <si>
    <t>CREDENCIAMENTO  SERVIÇOS GRAFICOS DIVERSOS</t>
  </si>
  <si>
    <t>Ínicio:17/09/2022 Término:17/09/2024</t>
  </si>
  <si>
    <t xml:space="preserve">(11) 97677.6865 </t>
  </si>
  <si>
    <t>https://amigosdoguri.sharepoint.com/:b:/s/PROCESSOS_COMPRAS_SUSTENIDOS/EcEev-PJQUdPrPOQxdqQtAMBLUHsEjIj6nZG73mJ9B8uHw?e=u63Anw</t>
  </si>
  <si>
    <t xml:space="preserve">INTERFILL INDUSTRIA GRAFICA EIRELI </t>
  </si>
  <si>
    <t>74.515.503/0001-36</t>
  </si>
  <si>
    <t>(11) 99235-25444</t>
  </si>
  <si>
    <t>LUCIENE ANDRADE</t>
  </si>
  <si>
    <t>https://amigosdoguri.sharepoint.com/:b:/s/PROCESSOS_COMPRAS_SUSTENIDOS/EUv_5n7XJw9BmkBKzU4gQFUBrcdlCd71h_HSDuGkvjbbDg?e=GFpN5r</t>
  </si>
  <si>
    <t>STIGRAF ARTES GRAFICAS E EDITORA LTDA</t>
  </si>
  <si>
    <t>40.098.784/0001-57</t>
  </si>
  <si>
    <t xml:space="preserve"> CREDENCIAMENTO DE SERVIÇOS GRAFICOS </t>
  </si>
  <si>
    <t>Ínicio:17/09/2022 Término: 17/09/2024</t>
  </si>
  <si>
    <t>1.840,00</t>
  </si>
  <si>
    <t>(11) 9999002181</t>
  </si>
  <si>
    <t>luiz@interfill.com.br</t>
  </si>
  <si>
    <t>https://amigosdoguri.sharepoint.com/:b:/s/PROCESSOS_COMPRAS_SUSTENIDOS/EeX2gxx7R_RHnnBvDcWshCoBxbE4QBp78RH9h-C_6Aiovg?e=qGlUCB</t>
  </si>
  <si>
    <t>348-22</t>
  </si>
  <si>
    <t>BERKLEY INTERNATIONAL DO BRASIL SEGUROS S.A</t>
  </si>
  <si>
    <t>07.021.544/0001-89</t>
  </si>
  <si>
    <t>SEGURO DE RESPONSABILIDADE CIVIL DIRETORES</t>
  </si>
  <si>
    <t>Ínicio:24/08/2022 Término: 24/08/2023</t>
  </si>
  <si>
    <t>ENDOSSO</t>
  </si>
  <si>
    <t>(11) 94312-4486</t>
  </si>
  <si>
    <t>pedro.moura@rbmseguros.com.br</t>
  </si>
  <si>
    <t>PEDRO MOURA</t>
  </si>
  <si>
    <t>https://amigosdoguri.sharepoint.com/:b:/s/PROCESSOS_COMPRAS_SUSTENIDOS/EQndYIeFwjFKotSOVIO0RusBuQL1Koxx-l-5nt0ZacxwPw?e=TVoSrK</t>
  </si>
  <si>
    <t>B2 FINANCE AUDITORIA E CONSULTORIA LTDA</t>
  </si>
  <si>
    <t>16.963.444/0001-62</t>
  </si>
  <si>
    <t>ASSINATURA MENSAL   DE   PLATAFORMA   DE   GESTÃO   INTEGRADA   (ERP)</t>
  </si>
  <si>
    <t>15.376,00</t>
  </si>
  <si>
    <t>https://amigosdoguri-my.sharepoint.com/:b:/g/personal/renata_freire_sustenidos_org_br/EdJQg8QgwUVIqQCI-9yvoDkBmcw9wZnGS0ZTmAKmkpPMaw?e=GWluxt</t>
  </si>
  <si>
    <t>359-11</t>
  </si>
  <si>
    <t xml:space="preserve">AUDILINK &amp; CIA. AUDITORES </t>
  </si>
  <si>
    <t>02.163.575/0001-50</t>
  </si>
  <si>
    <t>AUDITORIA DO BALANCO 2022</t>
  </si>
  <si>
    <t>Ínicio:26/09/2022 Término: 20/02/2023</t>
  </si>
  <si>
    <t>comercialsp@audilink.com.br</t>
  </si>
  <si>
    <t>https://amigosdoguri.sharepoint.com/:b:/s/PROCESSOS_COMPRAS_SUSTENIDOS/Ef44dltUM2dMml0sz-Wz2_oBXC0Hi0LMkYfwKknL0NQKag?e=pgU7OE</t>
  </si>
  <si>
    <t>398-22</t>
  </si>
  <si>
    <t xml:space="preserve">TOKIO MARINE SEGURADORA S.A. </t>
  </si>
  <si>
    <t>33.164.021/0001-00</t>
  </si>
  <si>
    <t>SEGURO DE RESPONSABILIDADE  CIVIL SUSTENIDOS</t>
  </si>
  <si>
    <t>Ínicio:28/09/2022 Término: 28/09/2023</t>
  </si>
  <si>
    <t>https://amigosdoguri.sharepoint.com/:b:/s/PROCESSOS_COMPRAS_SUSTENIDOS/Edr3YC9SImNOrD981dLeWekBsjUFNqkviVq5yPxMxaVqhQ?e=KIhAee</t>
  </si>
  <si>
    <t>353-22</t>
  </si>
  <si>
    <t xml:space="preserve">L. FULCO PINTURAS LTDA </t>
  </si>
  <si>
    <t>56.545.023/0001-36</t>
  </si>
  <si>
    <t>PINTURA EXTERNA DAS UNIDADES I,II E III</t>
  </si>
  <si>
    <t>Ínicio: 31/10/2022 Término30/02/2023</t>
  </si>
  <si>
    <t>30/02/2023</t>
  </si>
  <si>
    <t>MEDIANTE AVISO PEVIO DE 30 DIAS</t>
  </si>
  <si>
    <t>(15) 98812.0489</t>
  </si>
  <si>
    <t>José Luis Fulco</t>
  </si>
  <si>
    <t>https://amigosdoguri-my.sharepoint.com/:b:/r/personal/renata_freire_sustenidos_org_br/Documents/Contratos-%20Jur%C3%ADdico/Contratos%202022/Contratos%20Tatu%C3%AD/Contratos%20-2022/cto.%208013-%202022%20_L_FULCO_PINTURAS_L.pdf?csf=1&amp;web=1&amp;e=LzAKh3</t>
  </si>
  <si>
    <t>https://amigosdoguri-my.sharepoint.com/:b:/g/personal/renata_freire_sustenidos_org_br/EVnUku8AvbRGj9x4-e370fsBV9TUylHEGiielQ-iqrpmRQ?e=lcX7hF</t>
  </si>
  <si>
    <t>433-22</t>
  </si>
  <si>
    <t>Ínicio:05/11/2022 Término: 04/11/2023</t>
  </si>
  <si>
    <t>3.613,70</t>
  </si>
  <si>
    <t>https://amigosdoguri.sharepoint.com/:b:/s/PROCESSOS_COMPRAS_SUSTENIDOS/EZp7oYHZp3RJh4vYMbVOhroBZeXloizzmFQYShhckdLIwg?e=nv0yXR</t>
  </si>
  <si>
    <t>443-22</t>
  </si>
  <si>
    <t>MENDES PEREIRA &amp; CASTILHOS ADVOGADOS</t>
  </si>
  <si>
    <t>07.951.715/0001-79</t>
  </si>
  <si>
    <t>ASSESSORIA CONSULTIVA E CONTENCIOSA NA ÁREA TRABALHISTA</t>
  </si>
  <si>
    <t>Ínicio:05/11/2022 Término: 04/11/2024</t>
  </si>
  <si>
    <t>sergio.cbarros@uol.com.br - nutri.marciamartins28@gmail.com</t>
  </si>
  <si>
    <t>Sérgio - Márcia</t>
  </si>
  <si>
    <t>https://amigosdoguri.sharepoint.com/:b:/s/PROCESSOS_COMPRAS_SUSTENIDOS/EXgu-fnOK81FggvCq0DFABsBtBEgHVqi8f-vqiY-jKzboA?e=zkYuNj</t>
  </si>
  <si>
    <t> </t>
  </si>
  <si>
    <t>470-22</t>
  </si>
  <si>
    <t>13.344</t>
  </si>
  <si>
    <t>MARCALA</t>
  </si>
  <si>
    <t>A.V.N GRANDO DASIGN</t>
  </si>
  <si>
    <t>43.506.969/0001-41</t>
  </si>
  <si>
    <t>DESIGN GRÁFICO TATUÍ</t>
  </si>
  <si>
    <t>Ínicio: 24/10/2022 Término:31/12/2022</t>
  </si>
  <si>
    <t>MADIANTA AVISO PRAVIO DA 05 DIAS</t>
  </si>
  <si>
    <t>LAURA RIBAIRO BRAGA</t>
  </si>
  <si>
    <t>https://Amigosdoguri.shArApoint.com/sitAs/PROCASSOS_COMPRAS_SUSTANIDOS/DocumAntos%20PArtilhAdos/Forms/AllItAms.Aspx?id=%2FsitAs%2FPROCASSOS%5FCOMPRAS%5FSUSTANIDOS%2FDocumAntos%20PArtilhAdos%2FPROCASSOS%5FCOMPRAS%5FSUSTANIDOS%2FMArcAlA%2FPROCASSOS%202022%2F470%2D22%20AVN%20GRANDO%20DASIGN%2F8%20cto%2A%20%5F8044%2D2022%20AVN%5FGRANDO%5FDASIGN%5F%2Apdf&amp;pArAnt=%2FsitAs%2FPROCASSOS%5FCOMPRAS%5FSUSTANIDOS%2FDocumAntos%20PArtilhAdos%2FPROCASSOS%5FCOMPRAS%5FSUSTANIDOS%2FMArcAlA%2FPROCASSOS%202022%2F470%2D22%20AVN%20GRANDO%20DASIGN&amp;p=truA&amp;gA=1</t>
  </si>
  <si>
    <t>478-22</t>
  </si>
  <si>
    <t>ROGÉRIO DONISETE LEITE DE ALMEIDA</t>
  </si>
  <si>
    <t>16.817.798/0001-07</t>
  </si>
  <si>
    <t>CRIAR E EXECUTAR PINTURA DE EMPENAS UNIDADE II</t>
  </si>
  <si>
    <t>Ínicio:17/11/2022 Término: 16/02/2023</t>
  </si>
  <si>
    <t>50% ASS CTO E 50% 21 DIAS APÓS A PREST.</t>
  </si>
  <si>
    <t>karinfernandes@gmail.com</t>
  </si>
  <si>
    <t xml:space="preserve">Farin Fernandes </t>
  </si>
  <si>
    <t>https://amigosdoguri.sharepoint.com/:b:/s/PROCESSOS_COMPRAS_SUSTENIDOS/EdyOOKpO_uZJkobkeIsOxSgBV9sTmr9wZh9Gn_gpEh1ybg?e=1IeiJm</t>
  </si>
  <si>
    <t>340-22</t>
  </si>
  <si>
    <t xml:space="preserve">A S TRANSPORTES LTDA </t>
  </si>
  <si>
    <t>57.705.097/0001-55</t>
  </si>
  <si>
    <t>CREDENCIAMENTO DE TRANSPORTE DE PESSOAS</t>
  </si>
  <si>
    <t>Ínicio:15/11/2022 Término: 14/11/2024</t>
  </si>
  <si>
    <t xml:space="preserve"> 1.500,00</t>
  </si>
  <si>
    <t>(11) 2902-8888</t>
  </si>
  <si>
    <t>CONTATO@NIVANS.CON.BR</t>
  </si>
  <si>
    <t>Chiquinho</t>
  </si>
  <si>
    <t>https://amigosdoguri.sharepoint.com/:b:/s/PROCESSOS_COMPRAS_SUSTENIDOS/EbCeHvNttV9At-vCAnUWKToBliK7N9SppqmY9kWWCcFelQ?e=XRmwS3</t>
  </si>
  <si>
    <t xml:space="preserve">EXPRESSO AMARELINHO LTDA </t>
  </si>
  <si>
    <t>46.887.139/0001-08</t>
  </si>
  <si>
    <t>14.100,00</t>
  </si>
  <si>
    <t>15 3542-2033</t>
  </si>
  <si>
    <t>luisclaudio@redencaoturismo.com.br</t>
  </si>
  <si>
    <t>Luis Claudio</t>
  </si>
  <si>
    <t>https://amigosdoguri.sharepoint.com/:b:/s/PROCESSOS_COMPRAS_SUSTENIDOS/EZG5Zmz868ZOmdLiTpI_fywB4oh2BUzomM2x44Sq52TeVQ?e=Fn18bQ</t>
  </si>
  <si>
    <t>FRAN TURISMO LTDA</t>
  </si>
  <si>
    <t>01.676.336/0001-31</t>
  </si>
  <si>
    <t>11 99607-0826</t>
  </si>
  <si>
    <t>https://amigosdoguri.sharepoint.com/:b:/s/PROCESSOS_COMPRAS_SUSTENIDOS/EXkRpBagU0lIoSvKtZjZ0sYBehBRQ3QHvAM31cmzaceuOg?e=rxKbQz</t>
  </si>
  <si>
    <t>EXPRESSO REDENÇÃO TRANSPORTES E TURISMO LTDA</t>
  </si>
  <si>
    <t>72.302.409/0001-73</t>
  </si>
  <si>
    <t>11 29052348</t>
  </si>
  <si>
    <t>https://amigosdoguri-my.sharepoint.com/:b:/g/personal/renata_freire_sustenidos_org_br/EXtLUzMXigFJkDEbNUOuZ1MBMIgeEGc82dqLLyhUwvbSMg?e=5NTDC3</t>
  </si>
  <si>
    <t>501-22</t>
  </si>
  <si>
    <t>RENOVAÇÃO DE DOMINIOS SISTEMASAAPG</t>
  </si>
  <si>
    <t>Ínicio:09/11/2022 Término: 08/11/2023</t>
  </si>
  <si>
    <t>https://amigosdoguri.sharepoint.com/:b:/s/PROCESSOS_COMPRAS_SUSTENIDOS/EXqsfwZ4RUhAo6eASnV_6qcBRpKbqDOf0_z70-X3pxKGtw?e=ZcVk12</t>
  </si>
  <si>
    <t>492-22</t>
  </si>
  <si>
    <t>ASSOCIAÇÃO CULTURAL E DESPORTIVA BANDEIRANTES</t>
  </si>
  <si>
    <t>67.009.043/0001-09</t>
  </si>
  <si>
    <t>AGÊNCIA PARA CONTRATAÇÃO DE APRENDIZ</t>
  </si>
  <si>
    <t>Ínicio:07/10/2022 Término: 06/10/2024</t>
  </si>
  <si>
    <t>MEDIANTE AVISO PRÉVIO 10 DIAS</t>
  </si>
  <si>
    <t>11 3774 9618 – (11) 3774 9620 - (11) 3774 9621 (11) 3976 0262 / (11) 9 8800 7407</t>
  </si>
  <si>
    <t>mailto:caroline@associacaobandeirantes.org.brfpolleti@associacaobandeirantes.org.br</t>
  </si>
  <si>
    <t>Caroline</t>
  </si>
  <si>
    <t>https://amigosdoguri.sharepoint.com/:b:/s/PROCESSOS_COMPRAS_SUSTENIDOS/EdFGzvGqE1RGhjgNCdq4R74B6RZQ6-LhviJnYI8WsXppoA?e=28fuGR</t>
  </si>
  <si>
    <t xml:space="preserve">VIAÇÃO CALVIPE LTDA </t>
  </si>
  <si>
    <t>52.248.547/0001-30</t>
  </si>
  <si>
    <t>https://amigosdoguri.sharepoint.com/:b:/s/PROCESSOS_COMPRAS_SUSTENIDOS/Eb0OflgZHAJLqP72m0kKvQABvhcGUHczj6XurctWjyAd9w?e=bYn</t>
  </si>
  <si>
    <t>CILNET COMUNICACAO E INFORMATICA S.A</t>
  </si>
  <si>
    <t>04.127.856/0001-83</t>
  </si>
  <si>
    <t xml:space="preserve">INTERNET 300 MEGAS PARA ALOJAMENTO </t>
  </si>
  <si>
    <t>Ínicio:02/12/2022 Término: 29/01/2024</t>
  </si>
  <si>
    <t>(15)3384-8181</t>
  </si>
  <si>
    <t>atendimentofinanceiro@fasternet.com.br</t>
  </si>
  <si>
    <t>Atendimento</t>
  </si>
  <si>
    <t>https://amigosdoguri.sharepoint.com/:b:/s/PROCESSOS_COMPRAS_SUSTENIDOS/EaBfoPgSv81PsFjx6agz6VYBj6roi9fgRg688Xr6_6Y_ag?e=QnxtPA</t>
  </si>
  <si>
    <t>554-22</t>
  </si>
  <si>
    <t>Ínicio:16/12/2022 Término: 17/08/2023</t>
  </si>
  <si>
    <t>https://amigosdoguri-my.sharepoint.com/:b:/r/personal/renata_freire_sustenidos_org_br/Documents/Contratos-%20Jur%C3%ADdico/Contratos%202022/Contratos%20Tatu%C3%AD/Contratos%20-2022/cto.8.121%20-%20WebSIA_Zoom-compressed.pdf?csf=1&amp;web=1&amp;e=MtI72h</t>
  </si>
  <si>
    <t>557-22</t>
  </si>
  <si>
    <t>SEMINÁRIO INSTRUMENTOS MUSICAIS EIRELI</t>
  </si>
  <si>
    <t>39.833.156/0001-99</t>
  </si>
  <si>
    <t>MANUTENÇÃO EM INSTRUMENTOS MUSICAIS (ACORDEON)</t>
  </si>
  <si>
    <t>Ínicio: 02/01/2023 Término: 04/01/2023</t>
  </si>
  <si>
    <t>MEDIANTE AVISO PRÉVIO 05 DIAS</t>
  </si>
  <si>
    <t>tmsp</t>
  </si>
  <si>
    <t>(11)3313-4556</t>
  </si>
  <si>
    <t>harmonicared213@hotmail.com</t>
  </si>
  <si>
    <t>Guilherme Lemes</t>
  </si>
  <si>
    <t>https://amigosdoguri-my.sharepoint.com/:b:/g/personal/renata_freire_sustenidos_org_br/EXWkObKed9JDlr4NTxO_SsQBdvqyDcfOJ2J8012sAXHyqA?e=sBRyAS</t>
  </si>
  <si>
    <t>439-22</t>
  </si>
  <si>
    <t>DYNAMIC TRAVEL GROUP VIAGENS S.A</t>
  </si>
  <si>
    <t>14.551.496/0001-04</t>
  </si>
  <si>
    <t>AGÊNCIA DE VIAGENS E HOSPEDAGENS</t>
  </si>
  <si>
    <t>Ínicio:21/01/2023 Término: 20/02/2024</t>
  </si>
  <si>
    <t>SIM</t>
  </si>
  <si>
    <t>https://amigosdoguri-my.sharepoint.com/:u:/g/personal/renata_freire_sustenidos_org_br/ESwo4EbQTMJClHm66TGebHMBpeHYv2XHIRA4RkZsV4x0Xw?e=nl5Xio</t>
  </si>
  <si>
    <t>539-22</t>
  </si>
  <si>
    <t>TELECOM SOUTH AMERICA S/A (TESA)</t>
  </si>
  <si>
    <t>02.777.002/0001-17</t>
  </si>
  <si>
    <t>LOCAÇÃO FIREWALL  TATUÍ</t>
  </si>
  <si>
    <t>Ínicio:10/01/2023 Término: 10/01/2024</t>
  </si>
  <si>
    <t>(41)74001984</t>
  </si>
  <si>
    <t>atendimento@tesatelecom.com</t>
  </si>
  <si>
    <t>Allan Souza</t>
  </si>
  <si>
    <t>https://amigosdoguri-my.sharepoint.com/:u:/r/personal/renata_freire_sustenidos_org_br/Documents/Contratos-%20Jur%C3%ADdico/Contratos%202023/Contratos%20Tatu%C3%AD-%202023/cto.%20%208.126-%20TELECOM%20SOUTH%20AMERICA%20S.A?csf=1&amp;web=1&amp;e=zbB1ra</t>
  </si>
  <si>
    <t>548-22</t>
  </si>
  <si>
    <t>ZAPSIGN PROCESSAMENTO DE DADOS LTDA</t>
  </si>
  <si>
    <t>37.058.073/0001-44</t>
  </si>
  <si>
    <t>SISTEMA DE ASSINATURA ELETRÔNICA</t>
  </si>
  <si>
    <t>Ínicio:29/12/2022 Término: 29/12/2023</t>
  </si>
  <si>
    <t>100% MUSICOU</t>
  </si>
  <si>
    <t>R$ 13.894,20</t>
  </si>
  <si>
    <t>https://amigosdoguri-my.sharepoint.com/:b:/g/personal/renata_freire_sustenidos_org_br/ESkJOKrbn99IsrNxfFetZsABLuPHsgQ84p7TcDJBcaz7Mg?e=Fg8baO</t>
  </si>
  <si>
    <t>454-22</t>
  </si>
  <si>
    <t>ÉBANO MUSIC LTDA</t>
  </si>
  <si>
    <t>28.436.389/0001-31</t>
  </si>
  <si>
    <t>MANUTENÇÃO EM INSTRUMENTOS MUSICAIS DIVERSOS</t>
  </si>
  <si>
    <t>Ínicio:16/03/2023 Término: 16/07/2023</t>
  </si>
  <si>
    <t>MEDIANTE AVISO PREVIO DE 15 DIAS</t>
  </si>
  <si>
    <t>(11) 98562-7596</t>
  </si>
  <si>
    <t>cucaebano@hotmail.com</t>
  </si>
  <si>
    <t>João Francisco</t>
  </si>
  <si>
    <t>https://amigosdoguri-my.sharepoint.com/:b:/g/personal/renata_freire_sustenidos_org_br/EcA8MzJ9FUdNsgUNuFbOJVkBHvzoshZ_hZXFBkj564m-cA?e=JtB2Hf</t>
  </si>
  <si>
    <t>aguardando novo proposta comercial, incluido cronograma de entrega</t>
  </si>
  <si>
    <t>008-23</t>
  </si>
  <si>
    <t xml:space="preserve">CURSO CAPACITAÇÃO DOCENTES DE COSDAS SINFÔNICAS </t>
  </si>
  <si>
    <t>Ínicio:09/02/2023 Término:09/02/2023</t>
  </si>
  <si>
    <t>MEDIANTE AVISO PREVIO DE 03 DIAS</t>
  </si>
  <si>
    <t>(21)98844-2526</t>
  </si>
  <si>
    <t>Carol Panesi</t>
  </si>
  <si>
    <t>https://amigosdoguri-my.sharepoint.com/:b:/g/personal/renata_freire_sustenidos_org_br/EYJ4tPOq6btOqm5w-13yiGgB1j51zgL9sLRelptSFoTghA?e=zHSMoh</t>
  </si>
  <si>
    <t>013-23</t>
  </si>
  <si>
    <t>ALEXANDRE SILVA ROSA 05799286839</t>
  </si>
  <si>
    <t>17.734.000/0001-18</t>
  </si>
  <si>
    <t xml:space="preserve">CURSO CAPACITAÇÃO DOCENTES DE CORDAS SINFÔNICAS </t>
  </si>
  <si>
    <t>Ínicio:07/02/2023 Término:07/02/2023</t>
  </si>
  <si>
    <t>(11) 98543-5577</t>
  </si>
  <si>
    <t>alex7rosa@gmail.com </t>
  </si>
  <si>
    <t>Alexandre Rosa</t>
  </si>
  <si>
    <t>https://amigosdoguri-my.sharepoint.com/:b:/r/personal/renata_freire_sustenidos_org_br/Documents/Contratos-%20Jur%C3%ADdico/Contratos%202023/Contratos%20Tatu%C3%AD-%202023/cto.8.143-%20ALEXANDRE%20SILVA%20ROSA.pdf?csf=1&amp;web=1&amp;e=LaURi2</t>
  </si>
  <si>
    <t>550-22</t>
  </si>
  <si>
    <t>AUTO POSTO AVENIDA TATUI LTDA</t>
  </si>
  <si>
    <t>LUPÉRCIO DE ALMEIDA NETO</t>
  </si>
  <si>
    <t>05.107.747/0001-67</t>
  </si>
  <si>
    <t xml:space="preserve">POSTO DE COMBUSTÍVEL PARA ABASTECIMENTO DOS VEÍCULOS DO CONSERVATÓRIO </t>
  </si>
  <si>
    <t>Ínicio:24/01/2023 Término:24/01/2024</t>
  </si>
  <si>
    <t>(15)99701-5664</t>
  </si>
  <si>
    <t>ap-avenida@redecomendador.com.br</t>
  </si>
  <si>
    <t>Eliana Rezende</t>
  </si>
  <si>
    <t>https://amigosdoguri-my.sharepoint.com/:b:/r/personal/renata_freire_sustenidos_org_br/Documents/Contratos-%20Jur%C3%ADdico/Contratos%202023/Contratos%20Tatu%C3%AD-%202023/cto.%208.144%20(8.133)%20-%20AUTO%20POSTO%20AVENIDA%20TATUI%20LTDA.pdf?csf=1&amp;web=1&amp;e=cjf9m4</t>
  </si>
  <si>
    <t>022-23</t>
  </si>
  <si>
    <t>JOEL LUÍS DA SILVA BARBOSA</t>
  </si>
  <si>
    <t>CPF: 051.262.188-83</t>
  </si>
  <si>
    <t>CURSO CAPACITAÇÃO DOCENTES DE SOPROS E  PERCURSSÃO</t>
  </si>
  <si>
    <t xml:space="preserve">(71) 988081111 </t>
  </si>
  <si>
    <t>jlsbarbosa@hotmail.com</t>
  </si>
  <si>
    <t>Joel Luís</t>
  </si>
  <si>
    <t>https://amigosdoguri-my.sharepoint.com/:b:/g/personal/renata_freire_sustenidos_org_br/Ed7i_o7EnG5OtoL0e23xpSQBbVX2Q17rVYupCYEALnTuVg?e=5gIToe</t>
  </si>
  <si>
    <t xml:space="preserve">PALMA EVENTOS E PRODUCOES CULTURAIS LTDA </t>
  </si>
  <si>
    <t>46.996.897/0001-56</t>
  </si>
  <si>
    <t>(11) 3532-9132</t>
  </si>
  <si>
    <t>primecultural@gmail.com</t>
  </si>
  <si>
    <t>Monlisa Anunciação</t>
  </si>
  <si>
    <t>https://amigosdoguri-my.sharepoint.com/:b:/r/personal/renata_freire_sustenidos_org_br/Documents/Contratos-%20Jur%C3%ADdico/Contratos%202023/Contratos%20Tatu%C3%AD-%202023/cto.8.146-%20PALMA%20EVENTOS%20E%20PRODUCOES.pdf?csf=1&amp;web=1&amp;e=scFTNb</t>
  </si>
  <si>
    <t>018-23</t>
  </si>
  <si>
    <t>ARILDO COLARES DOS SANTOS 04994963886</t>
  </si>
  <si>
    <t>17.985.360/0001-92</t>
  </si>
  <si>
    <t>CURSO CAPACITAÇÃO DOCENTES DE RITMOS BRASILEIROS</t>
  </si>
  <si>
    <t>Ínicio:08/02/2023 Término:08/02/2023</t>
  </si>
  <si>
    <t>(11)98306-2104</t>
  </si>
  <si>
    <t>aricolares@gmail.com</t>
  </si>
  <si>
    <t>Arildo Colares</t>
  </si>
  <si>
    <t>https://amigosdoguri-my.sharepoint.com/:b:/g/personal/renata_freire_sustenidos_org_br/EZTrzzPZbFlMnFU3p05CJdYB9emUivsvwpISXJ8fiZosRg?e=SXns6c</t>
  </si>
  <si>
    <t>020-23</t>
  </si>
  <si>
    <t>MONICA GIARDINI 09220222833</t>
  </si>
  <si>
    <t>46.786.699/0001-68</t>
  </si>
  <si>
    <t>CURSO CAPACITAÇÃO DOCENTES TÉCNICAS DE REGÊNCIA</t>
  </si>
  <si>
    <t>(11)98671-0127</t>
  </si>
  <si>
    <t>monica.giardini@uol.com.br</t>
  </si>
  <si>
    <t>Monica Gioardini</t>
  </si>
  <si>
    <t>https://amigosdoguri-my.sharepoint.com/:b:/r/personal/renata_freire_sustenidos_org_br/Documents/Contratos-%20Jur%C3%ADdico/Contratos%202023/Contratos%20Tatu%C3%AD-%202023/cto.8.150-%20MONICA%20GIARDINI.pdf?csf=1&amp;web=1&amp;e=a6Lp40</t>
  </si>
  <si>
    <t>024-23</t>
  </si>
  <si>
    <t>Ínicio:17/02/2023 Término: 16/02/2025</t>
  </si>
  <si>
    <t xml:space="preserve">A VISTA </t>
  </si>
  <si>
    <t>(11) 2894-5781</t>
  </si>
  <si>
    <t>juliana.brito@belasartesgrupo.com.br</t>
  </si>
  <si>
    <t>Juliana Brito</t>
  </si>
  <si>
    <t>https://amigosdoguri-my.sharepoint.com/:b:/g/personal/renata_freire_sustenidos_org_br/EQreIzeX1Y5CuLdk3t4NTiwBBZ7ZJnZ6shjBw6YVZeMvvg?e=Q5ERlU</t>
  </si>
  <si>
    <t>029-23</t>
  </si>
  <si>
    <t>PEQUETU TREINAMENTO E DESENVOLVIMENTO PROFISSIONAL LTDA</t>
  </si>
  <si>
    <t>39.698.325/0001-25</t>
  </si>
  <si>
    <t>CURSO DE CAPACITAÇÃO DOS DOCENTES</t>
  </si>
  <si>
    <t>(11)98229-6553</t>
  </si>
  <si>
    <t>joaomarcondessn@hotmail.com</t>
  </si>
  <si>
    <t>João Marcondes</t>
  </si>
  <si>
    <t>https://amigosdoguri-my.sharepoint.com/:b:/r/personal/renata_freire_sustenidos_org_br/Documents/Contratos-%20Jur%C3%ADdico/Contratos%202023/Contratos%20Tatu%C3%AD-%202023/cto.8.152%20-%20PEQUETU%20TREINAMENTO.pdf?csf=1&amp;web=1&amp;e=ZpCqCF</t>
  </si>
  <si>
    <t>011-23</t>
  </si>
  <si>
    <t>PEDRO BRONZATTI SIQUEIRA 12628231964</t>
  </si>
  <si>
    <t>48.765175/0001-16</t>
  </si>
  <si>
    <t>CURSO CAPACITAÇÃO DOCENTES DE CORDAS DEDILHADAS</t>
  </si>
  <si>
    <t>(43) 991489528</t>
  </si>
  <si>
    <t>andrersiqueira@gmail.com</t>
  </si>
  <si>
    <t>André Siqueira</t>
  </si>
  <si>
    <t>https://amigosdoguri.sharepoint.com/:b:/r/sites/PROCESSOS_COMPRAS_SUSTENIDOS/Documentos%20Partilhados/PROCESSOS_COMPRAS_SUSTENIDOS/Leonardo/2023/011-23%20Andr%C3%A9%20Siqueira/8%20cto.8.142-PEDRO%20BRONZATTI%20SIQUEIRA.pdf.pdf?csf=1&amp;web=1&amp;e=CYcd45</t>
  </si>
  <si>
    <t>Cto.anterior 8.142</t>
  </si>
  <si>
    <t>006-23</t>
  </si>
  <si>
    <t>BORIS JOSE CABRERA QUINONES</t>
  </si>
  <si>
    <t>16.604.684/0001-70</t>
  </si>
  <si>
    <t>LAUDO E PROJETO ESTRUTURAL ACESSIBILIDADE UN.02</t>
  </si>
  <si>
    <t>Ínicio:16/01/2023 Término:16/01/2023</t>
  </si>
  <si>
    <t>MEDIANTE AVISO PREVIO 02 DIAS</t>
  </si>
  <si>
    <t>50% ASS CTO E 50% 07 DIAS APÓS A PREST.</t>
  </si>
  <si>
    <t>(11) 98196-1191</t>
  </si>
  <si>
    <t>comercial_mkt@llestruturas.com.br</t>
  </si>
  <si>
    <t>Boris José</t>
  </si>
  <si>
    <t>https://amigosdoguri-my.sharepoint.com/:b:/r/personal/renata_freire_sustenidos_org_br/Documents/Contratos-%20Jur%C3%ADdico/Contratos%202023/Contratos%20Tatu%C3%AD-%202023/cto.%208.134-%20BORIS%20JOS%C3%89%20CABRERA%20QUINONES%20%26%20SUSTENIDOS%20ORGANIZA%C3%87%C3%83O%20SOCIAL%20DE%20CULTURA.pdf?csf=1&amp;web=1&amp;e=Oblo3G</t>
  </si>
  <si>
    <t>https://amigosdoguri-my.sharepoint.com/:b:/g/personal/renata_freire_sustenidos_org_br/EeH5eKiSayRNkGa_kXTt5HUBulGkyzG7_kAhfLSsbeo6wg?e=peHpIf</t>
  </si>
  <si>
    <t>https://amigosdoguri-my.sharepoint.com/:b:/g/personal/renata_freire_sustenidos_org_br/EcFjuxionARAvVZ88_v80gEBg8ErFpIIU4Q6v6kdb4O6Tw?e=3aECUb</t>
  </si>
  <si>
    <t>Cto.anterior 8.134</t>
  </si>
  <si>
    <t>032-23</t>
  </si>
  <si>
    <t xml:space="preserve">GLEYDSON FELIPE MOREIRA SILVA 13656878641 </t>
  </si>
  <si>
    <t>44.851.526/0001-50</t>
  </si>
  <si>
    <t>CURSO DE CAPACITAÇÃO DE TODOS OS COLABORADORES</t>
  </si>
  <si>
    <t>(11) 95200 3478</t>
  </si>
  <si>
    <t>visdomproducoes@gmail.com</t>
  </si>
  <si>
    <t>Gleydson Felipe</t>
  </si>
  <si>
    <t>https://amigosdoguri-my.sharepoint.com/:b:/g/personal/renata_freire_sustenidos_org_br/ERmWrhZM6XpFstqEgR4oIr4B83uU3Fkw02SEr2kZSnWFkw?e=EXIVa5</t>
  </si>
  <si>
    <t>030-23</t>
  </si>
  <si>
    <t>PATRICIA GIFFORD 25527973852</t>
  </si>
  <si>
    <t>20.449.175/0001-98</t>
  </si>
  <si>
    <t>CURSO DE CAPACITAÇÃO DOS DOCENTES ARTES CÊNICAS</t>
  </si>
  <si>
    <t>(11) 96201 4361</t>
  </si>
  <si>
    <t>teatropatricia@hotmail.com</t>
  </si>
  <si>
    <t>Patricia Gifford</t>
  </si>
  <si>
    <t>https://amigosdoguri-my.sharepoint.com/:b:/g/personal/renata_freire_sustenidos_org_br/EV660WmRvPpOhcujaul62UABFGyry_zbzTvOogEWcx1cFQ?e=Seauj9</t>
  </si>
  <si>
    <t>https://amigosdoguri-my.sharepoint.com/:b:/g/personal/renata_freire_sustenidos_org_br/Ea6mB3ydNBdHr_05hmPSvgIB1lbRsgdJvLs8y7PyPEZBSg?e=CD0Bpe</t>
  </si>
  <si>
    <t>031-23</t>
  </si>
  <si>
    <t>IRAPUÃ SANTANA SERVICOS EMPRESARIAIS LTDA</t>
  </si>
  <si>
    <t>40.688.527/0001-75</t>
  </si>
  <si>
    <t>(11)94531-4752</t>
  </si>
  <si>
    <t xml:space="preserve">isantanax1@gmail.com </t>
  </si>
  <si>
    <t>Irapuã Santana</t>
  </si>
  <si>
    <t>https://amigosdoguri-my.sharepoint.com/:b:/g/personal/renata_freire_sustenidos_org_br/EYvI83zvMDNNjXWtFH0l7GoBzBrh8E4SRG1ZfEnqk064uw?e=FzVFWU</t>
  </si>
  <si>
    <t>549-22</t>
  </si>
  <si>
    <t>LOCAÇÃODE TRANSPORTE</t>
  </si>
  <si>
    <t xml:space="preserve">REMATUR TRANSPORTES FRETAMENTO TURISMO EIRELI </t>
  </si>
  <si>
    <t>31.917.536/0001-08</t>
  </si>
  <si>
    <t>TRANSPORTE DE ALUNOS ALOJAMENTO TATUÍ</t>
  </si>
  <si>
    <t>Ínicio:13/12/2023 Término: 31/07/2024</t>
  </si>
  <si>
    <t>MEDIANTE AVISO PREVIO DE 20 DIAS</t>
  </si>
  <si>
    <t xml:space="preserve">12.000,00 </t>
  </si>
  <si>
    <t>(11)98844-3457</t>
  </si>
  <si>
    <t>rematur@outlook.com.br</t>
  </si>
  <si>
    <t>https://amigosdoguri-my.sharepoint.com/:b:/g/personal/renata_freire_sustenidos_org_br/EQsCVWHe3YVHo8azFSYEpjQBZNNkc-2VHc_aDghPsZMnGw?e=WgRVpW</t>
  </si>
  <si>
    <t>537-22</t>
  </si>
  <si>
    <t>IVAN XAVIER 3033598889</t>
  </si>
  <si>
    <t>IVAN XAVIER</t>
  </si>
  <si>
    <t>44.517.524/0001-20</t>
  </si>
  <si>
    <t>SERVIÇOS DE CARPINTARIA ALOJAMENTO</t>
  </si>
  <si>
    <t>Ínicio:24/02/2023 Término: 10/03/2023</t>
  </si>
  <si>
    <t>(15) 99725-3858</t>
  </si>
  <si>
    <t xml:space="preserve"> ivanxaier.ix@gmail.com</t>
  </si>
  <si>
    <t>Ivan Xaviel</t>
  </si>
  <si>
    <t>https://amigosdoguri-my.sharepoint.com/:b:/g/personal/renata_freire_sustenidos_org_br/Ef01PXLUaFVPm0n9Ghgbo5MBn0P3UW4rYt8vzPhx-s_cHA?e=rHwPoo</t>
  </si>
  <si>
    <t>037-23</t>
  </si>
  <si>
    <t>DEISE NEVES ALVES</t>
  </si>
  <si>
    <t>18.233.927/0001-37</t>
  </si>
  <si>
    <t>CURSO DE FORMAÇÃO AREA EDUCAÇÃO MUSICAL</t>
  </si>
  <si>
    <t>Ínicio:18/02/2023 Término: 15/07/2023</t>
  </si>
  <si>
    <t xml:space="preserve">(11) 99685-7352 </t>
  </si>
  <si>
    <t xml:space="preserve"> adeise@gmail.com</t>
  </si>
  <si>
    <t>Deise Neves</t>
  </si>
  <si>
    <t>https://amigosdoguri-my.sharepoint.com/:b:/g/personal/renata_freire_sustenidos_org_br/EVRsJF3yEB1LkI9p7d2MrdoBIotUCoWELbg_Gh5YUBY6Lw?e=dRZajZ</t>
  </si>
  <si>
    <t>038-23</t>
  </si>
  <si>
    <t>ARQUIVIVO PRODUCOES ARTISTICAS E CULTURAIS LTDA</t>
  </si>
  <si>
    <t>07.012.808/0001-38</t>
  </si>
  <si>
    <t>MASTER CLASS NOVOS ESTUDANTES 2023</t>
  </si>
  <si>
    <t>Ínicio:27/02/2023 Término:27/02/2023</t>
  </si>
  <si>
    <t>(11)99954-2598</t>
  </si>
  <si>
    <t xml:space="preserve"> belteixeira73@gmail.com</t>
  </si>
  <si>
    <t>Isabel Teixeira</t>
  </si>
  <si>
    <t>https://amigosdoguri-my.sharepoint.com/:b:/g/personal/renata_freire_sustenidos_org_br/EV4929SeDFxMig-1awo9AsQBoYYzzToYtQsveq_3OFzP4w?e=eFs8O1</t>
  </si>
  <si>
    <t>https://drive.google.com/drive/folders/1uTNmHL6AHypsWwwW7Zj1PsnxbLOtTai1?usp=drive_link</t>
  </si>
  <si>
    <t>040-23</t>
  </si>
  <si>
    <t xml:space="preserve">ANA CAROLINA BARBIERI WAGNER PRODUCOES </t>
  </si>
  <si>
    <t>12.152.564/0001-29</t>
  </si>
  <si>
    <t>(11)99664-0104</t>
  </si>
  <si>
    <t>carol@luadeagosto.com.br</t>
  </si>
  <si>
    <t>Ana Carolina</t>
  </si>
  <si>
    <t>https://amigosdoguri-my.sharepoint.com/:b:/g/personal/renata_freire_sustenidos_org_br/EXMiAjNr2WVPuGAmVsooFQkBJszNz00Sdp3fnbJWynML0Q?e=czs0Nr</t>
  </si>
  <si>
    <t>https://amigosdoguri-my.sharepoint.com/:b:/g/personal/renata_freire_sustenidos_org_br/EezqO7qWuF9GmACfnVuwiC8BLl8h08peblsBpvOpNWMoxA?e=jDhupf</t>
  </si>
  <si>
    <t>LVT TURISMO - EIRELI</t>
  </si>
  <si>
    <t>29.415.054/0001-08</t>
  </si>
  <si>
    <t>Ínicio:17/01/2023 Término: 17/02/2024</t>
  </si>
  <si>
    <t>17.508,58</t>
  </si>
  <si>
    <t>https://amigosdoguri-my.sharepoint.com/:b:/g/personal/renata_freire_sustenidos_org_br/EROXuWFOvD5Ak6TMcwu7o5MBpoLX5nyiQAiZOfBCSH7ePQ?e=iz3IfD</t>
  </si>
  <si>
    <t>005-23</t>
  </si>
  <si>
    <t>Ínicio:18/04/2023 Término: 17/04/2025</t>
  </si>
  <si>
    <t>2.860,00</t>
  </si>
  <si>
    <t>https://amigosdoguri-my.sharepoint.com/:b:/g/personal/renata_freire_sustenidos_org_br/EZuUDwQV6ixArOwTx5torTEB5_Sh09torlxfUsk8QX5ezA?e=57xRhE</t>
  </si>
  <si>
    <t>041-23</t>
  </si>
  <si>
    <t xml:space="preserve">OLIVIERI SOCIEDADE DE ADVOGADOS </t>
  </si>
  <si>
    <t>10.890.667/0001-60</t>
  </si>
  <si>
    <t>CONSULTORIA PROJETOS VINCULADOS A LEI FEDERAL DE INCENTIVO À CULTURA</t>
  </si>
  <si>
    <t>Ínicio:13/03/2023 Término: 12/03/2025</t>
  </si>
  <si>
    <t>https://amigosdoguri-my.sharepoint.com/:b:/g/personal/renata_freire_sustenidos_org_br/ETiQHCpQlpFKuVOLq8B4_qUBy0kfUi8Iev_5whNmCW-ltQ?e=irmcag</t>
  </si>
  <si>
    <t>036-23</t>
  </si>
  <si>
    <t xml:space="preserve">KM I9 PUBLICIDADE &amp; PROPAGANDA LTDA </t>
  </si>
  <si>
    <t>07.788.280/0001-93</t>
  </si>
  <si>
    <t>PUBLICAÇÃO NO DIARIO OFICIAL-BALANÇO 2022</t>
  </si>
  <si>
    <t>Ínicio:17/02/2022 Término: 01/03/2023</t>
  </si>
  <si>
    <t>MEDIANTE AVISO PRÉVIO DE 05 DIAS</t>
  </si>
  <si>
    <t>PONTUAL -28 DIAS APÓS A PREST. SERV.</t>
  </si>
  <si>
    <t>https://amigosdoguri-my.sharepoint.com/:b:/g/personal/renata_freire_sustenidos_org_br/EXiUUVg34yJMsohtEiPRZvIBwv4_adFxMusXCJnIUTFXHA?e=5Yc7ga</t>
  </si>
  <si>
    <t>054-23</t>
  </si>
  <si>
    <t>JOSE SERGIO
MACHADO 56094728815</t>
  </si>
  <si>
    <t>27.840.173/0001-74</t>
  </si>
  <si>
    <t>CONCERTO COM A JAZZ COMBO E  BANDA SINFÔNICA</t>
  </si>
  <si>
    <t>Ínicio:10/04/2023 Término: 18/04/2023</t>
  </si>
  <si>
    <t>(11) 91060-195 Q 99756-1078</t>
  </si>
  <si>
    <t xml:space="preserve"> filomachado2@yahoo.com.br</t>
  </si>
  <si>
    <t>José Sérgio</t>
  </si>
  <si>
    <t>cto.8.168 (SAP 369) - JOSÉ SERGIO MACHADO.pdf</t>
  </si>
  <si>
    <t>044-23</t>
  </si>
  <si>
    <t xml:space="preserve">APRESENTAÇÃO  MUSICAL </t>
  </si>
  <si>
    <t>Ínicio:10/03/2023 Término:10/03/2023</t>
  </si>
  <si>
    <t>11 976897074</t>
  </si>
  <si>
    <t xml:space="preserve"> rychard.89@gmail.com </t>
  </si>
  <si>
    <t>Rychard Rica</t>
  </si>
  <si>
    <t>https://amigosdoguri.sharepoint.com/:b:/s/PROCESSOS_COMPRAS_SUSTENIDOS/Efyd-EErZZxKtKArc5hC5_kBQ2DeMLtFV0dK43VZGCukQQ?e=H9zU0b</t>
  </si>
  <si>
    <t>(Leci brandão)</t>
  </si>
  <si>
    <t>047-23</t>
  </si>
  <si>
    <t>LEKE PROMOCOES E EDICOES ARTISTICAS E CULTURAIS LTDA</t>
  </si>
  <si>
    <t>56.919.087/0001-50</t>
  </si>
  <si>
    <t>APRESENTAÇÃO  MUSICAL</t>
  </si>
  <si>
    <t>Ínicio:06/05/2023 Término:06/05/2023</t>
  </si>
  <si>
    <t>(11) 98447.5149</t>
  </si>
  <si>
    <t>naozzetti@gmail.coM</t>
  </si>
  <si>
    <t xml:space="preserve">Maria Cristina </t>
  </si>
  <si>
    <t>https://amigosdoguri-my.sharepoint.com/:b:/g/personal/renata_freire_sustenidos_org_br/ES1v0_fpzbpNuWw1SLk7x44BkODd5_3fe9vou8AIAKsz1Q?e=9yj5Ck</t>
  </si>
  <si>
    <t>042-23</t>
  </si>
  <si>
    <t>TRUST TEAM MARKETING PROMOCIONAL E EVENTOS LTDA</t>
  </si>
  <si>
    <t>34.134.693/0001-27</t>
  </si>
  <si>
    <t>CAPACITAÇÃO SEMANA DOCENTE TATUÍ</t>
  </si>
  <si>
    <t>Ínicio:24/02/2023 Término:24/02/2023</t>
  </si>
  <si>
    <t>11 4114 8566</t>
  </si>
  <si>
    <t>faccil@faccil.com.br</t>
  </si>
  <si>
    <t>Handersn Vito</t>
  </si>
  <si>
    <t>https://amigosdoguri-my.sharepoint.com/:b:/g/personal/renata_freire_sustenidos_org_br/EbniEsUq2sFDk1TcjR2EwzIBEclAFGiAgw7Qmbua0RBnSw?e=5B0X6r</t>
  </si>
  <si>
    <t>012-23</t>
  </si>
  <si>
    <t>GISELE CORREA DA CRUZ</t>
  </si>
  <si>
    <t>17.685.200/0001-28</t>
  </si>
  <si>
    <t>Ínicio:07/02/2022 Término:07/02/2023</t>
  </si>
  <si>
    <t>https://amigosdoguri-my.sharepoint.com/:b:/g/personal/renata_freire_sustenidos_org_br/EbwHZu5g_apIhe1RxakyLHABTRYFcKgSiD1gKPmS_nJsLQ?e=afYJQz</t>
  </si>
  <si>
    <t>S/DIVULGAÇÃO</t>
  </si>
  <si>
    <t>GRATUÍTO</t>
  </si>
  <si>
    <t xml:space="preserve">HERCULES FRANCISCO PINTO GOMES </t>
  </si>
  <si>
    <t>CPF:033.811.893-18</t>
  </si>
  <si>
    <t>RECITAL E WORKSHOP DE PIANO</t>
  </si>
  <si>
    <t>Ínicio:28/02/2023 Término: 30/04/2023</t>
  </si>
  <si>
    <t>NÃO ONEROSO</t>
  </si>
  <si>
    <t>(11) 99908-1112</t>
  </si>
  <si>
    <t>jeanne@uol.com.br</t>
  </si>
  <si>
    <t>Herculos Gomes</t>
  </si>
  <si>
    <t>https://amigosdoguri-my.sharepoint.com/:b:/g/personal/renata_freire_sustenidos_org_br/EfdTQpzG69tNgbPkJIJ4EzgBvpfxhxYCzIiBjrI6iUbSxQ?e=hdQddX</t>
  </si>
  <si>
    <t>065-23</t>
  </si>
  <si>
    <t>YBIRA CONSULTORIA EDUCACIONAL LTDA</t>
  </si>
  <si>
    <t>46.640.676/0001-40</t>
  </si>
  <si>
    <t>Ínicio:28/02/2023 Término: 28/02/2023</t>
  </si>
  <si>
    <t>(11) 8578-3528</t>
  </si>
  <si>
    <t>Yamilageo79@gmail.com</t>
  </si>
  <si>
    <t>Yamila Goldfarb</t>
  </si>
  <si>
    <t>https://amigosdoguri-my.sharepoint.com/:b:/g/personal/renata_freire_sustenidos_org_br/EX2kAhnkcyFNtW0AAuJAoLEBN0wDzVHdSoSPj7MvqjyWcA?e=IFFlrN</t>
  </si>
  <si>
    <t>074-23</t>
  </si>
  <si>
    <t>GERENCIAMENTO DE PROJETOS E OBRAS UNIDADE I</t>
  </si>
  <si>
    <t>Ínicio:15/03/2023 Término: 15/07/2023</t>
  </si>
  <si>
    <t>https://amigosdoguri.sharepoint.com/:b:/s/PROCESSOS_COMPRAS_SUSTENIDOS/EWGomQP-6vJKmA0ThEpe4OUBgJmA-Onb49yOht_oeYnBTg?e=qvf4xm</t>
  </si>
  <si>
    <t>https://amigosdoguri-my.sharepoint.com/:b:/g/personal/renata_freire_sustenidos_org_br/Ee8jC8WnZq1BgO9GzoVAiKwBL_Tz6v45VItAeOfbXlxwGw?e=t5c5V9</t>
  </si>
  <si>
    <t>060-23</t>
  </si>
  <si>
    <t>SHIRLENO GOMES DA SILVA 00910035474</t>
  </si>
  <si>
    <t>13.738.423/0001-55</t>
  </si>
  <si>
    <t>CURSO DE RITMOS E DANÇAS BRASILEIRAS</t>
  </si>
  <si>
    <t>(81)3449-9962</t>
  </si>
  <si>
    <t>Ninoxamba@gmail.com</t>
  </si>
  <si>
    <t>Shirleno Gomes</t>
  </si>
  <si>
    <t>https://amigosdoguri-my.sharepoint.com/:b:/g/personal/renata_freire_sustenidos_org_br/EaDCHgPM1JVFhNjZA715LZsBguL1VAvHORzUW65f0Di_Hg?e=8fYhI4</t>
  </si>
  <si>
    <t>033-33</t>
  </si>
  <si>
    <t>MARCIO MEDEIROS TATUI</t>
  </si>
  <si>
    <t xml:space="preserve"> 04.825.453/0001-08</t>
  </si>
  <si>
    <t>DEDETIZAÇÃO E LIMPEZA DE CX D'ÁGUA</t>
  </si>
  <si>
    <t>Ínicio:20/03/2023 Término: 20/03/2023</t>
  </si>
  <si>
    <t>PONTUAL- 30 DIAS APÓS PREST. SERV.</t>
  </si>
  <si>
    <t>(15)3251-2122</t>
  </si>
  <si>
    <t xml:space="preserve"> juniorsantec@hotmail.com</t>
  </si>
  <si>
    <t>Junior Martins</t>
  </si>
  <si>
    <t>https://amigosdoguri-my.sharepoint.com/:b:/g/personal/renata_freire_sustenidos_org_br/EdBDefLnc3tLhk3yq656zZQBzM04WeDSnoJevGGAAb_pMg?e=yTUv4b</t>
  </si>
  <si>
    <t>039-23</t>
  </si>
  <si>
    <t>CURSO DE APERFEIÇOAMENTO</t>
  </si>
  <si>
    <t>Ínicio:11/03/2023 Término:11/03/2023</t>
  </si>
  <si>
    <t>vlsil@gmail.com</t>
  </si>
  <si>
    <t>https://amigosdoguri-my.sharepoint.com/:b:/g/personal/renata_freire_sustenidos_org_br/EYlZMYpo9aNKpWnYhQqS6z0Ba-2pn_FGszz-dk4KgBcxEw?e=S3bJnZ</t>
  </si>
  <si>
    <t>059-23</t>
  </si>
  <si>
    <t>LIGIANA COSTA ARAUJO</t>
  </si>
  <si>
    <t>32.035.976/0001-96</t>
  </si>
  <si>
    <t>Ínicio:14/03/2023 Término: 24/06/2023</t>
  </si>
  <si>
    <t>(11) 998020147</t>
  </si>
  <si>
    <t>ligianac@gmail.com</t>
  </si>
  <si>
    <t>Ligiana Costa</t>
  </si>
  <si>
    <t>https://amigosdoguri.sharepoint.com/:b:/s/PROCESSOS_COMPRAS_SUSTENIDOS/EVCVvCLruihEmmC6hp9X0MsBEjvos0cyGL7Ze7IXew5mFQ?e=XlbMxw</t>
  </si>
  <si>
    <t>056-23</t>
  </si>
  <si>
    <t>VANESSA MONTEIRO SILVA TATUI</t>
  </si>
  <si>
    <t>20.662.092/0001-82</t>
  </si>
  <si>
    <t>MANUTENÇÃO VEICULO ZAFIRA EIQ-4669</t>
  </si>
  <si>
    <t>Ínicio:13/03/2023 Término:13/03/2023</t>
  </si>
  <si>
    <t>(15)3305-6495</t>
  </si>
  <si>
    <t>vanessagiovana95@gmail.com</t>
  </si>
  <si>
    <t>Vanessa Monteiro</t>
  </si>
  <si>
    <t>https://amigosdoguri-my.sharepoint.com/:b:/g/personal/renata_freire_sustenidos_org_br/EaV1jM41-6RApWc5ru9zNwMBn_aeKrR0mdaNndM28RWiYQ?e=LllrbX</t>
  </si>
  <si>
    <t>043-23</t>
  </si>
  <si>
    <t>VITOR ISRAEL TRINDADE DE SOUZA 05291729848</t>
  </si>
  <si>
    <t>45.918.247/0001-20</t>
  </si>
  <si>
    <t>AULAS PARA CONSERVATORIO DE TATUÍ</t>
  </si>
  <si>
    <t>Ínicio:03/07/2023 Término:03/07/2023</t>
  </si>
  <si>
    <t>(11)97554-4111</t>
  </si>
  <si>
    <t xml:space="preserve"> vitordatrindade2022@gmail.com</t>
  </si>
  <si>
    <t>Vitor Israel</t>
  </si>
  <si>
    <t>https://amigosdoguri-my.sharepoint.com/:b:/g/personal/renata_freire_sustenidos_org_br/EWScWKUa891IrpqaOGIgwAQBfiugLcASa_ZjdNaD_RmGSA?e=CwHn8E</t>
  </si>
  <si>
    <t>058-23</t>
  </si>
  <si>
    <t>ASSOCIAÇÃO NEWART DE PRESTDORES DE SERVIÇOS ARTÍSTICOS E CULTURAIS</t>
  </si>
  <si>
    <t>MATEUS ARAUJO</t>
  </si>
  <si>
    <t>13.511.341/0001-73</t>
  </si>
  <si>
    <t>Ínicio:07/03/2023 Término:07/03/2023</t>
  </si>
  <si>
    <t>(21)99404-5454</t>
  </si>
  <si>
    <t>adm@newart.org.br</t>
  </si>
  <si>
    <t>José Máximo</t>
  </si>
  <si>
    <t>https://amigosdoguri-my.sharepoint.com/:b:/g/personal/renata_freire_sustenidos_org_br/EQqbE2q4XxtJpErvRBANmqUB49uB5eZbCv92B--ScZRkPg?e=ysrc7Q</t>
  </si>
  <si>
    <t>025-23</t>
  </si>
  <si>
    <t xml:space="preserve">GOMERCINDA MARAN BEGOTTO 36208892015  </t>
  </si>
  <si>
    <t>29.643.781/0001-14</t>
  </si>
  <si>
    <t xml:space="preserve">AQUISIÇÃO DE IMPRESSORA DE BAILLE </t>
  </si>
  <si>
    <t>Ínicio:20/03/2023 Término: 20/04/2023</t>
  </si>
  <si>
    <t>(54)3441-4328</t>
  </si>
  <si>
    <t>digitalbegotto@gmail.com&gt;</t>
  </si>
  <si>
    <t>Bruno Begotto</t>
  </si>
  <si>
    <t>https://amigosdoguri-my.sharepoint.com/:b:/g/personal/renata_freire_sustenidos_org_br/Edca3vth5aVDlbCUUUSmFdIBnT6Q301o67529LscapxXWw?e=zFEorX</t>
  </si>
  <si>
    <t>015-23</t>
  </si>
  <si>
    <t>AKAD SEGUROS BRASIL S.A</t>
  </si>
  <si>
    <t>Ínicio:14/02/2023 Término: 14/02/2024</t>
  </si>
  <si>
    <t xml:space="preserve"> </t>
  </si>
  <si>
    <t>PROCESSO DO SHAREPOINT, INCOMPLETO, CONTRATO ESTÁ NO ONE DRIVE DO COMPRADOR - APÓLICE 027982023010171015306</t>
  </si>
  <si>
    <t>064-23</t>
  </si>
  <si>
    <t>MAYRA FELICIO TERZIAN 34461625850</t>
  </si>
  <si>
    <t>27.759.124/0001-01</t>
  </si>
  <si>
    <t>CURSO E MASTER CLASS PARA ARTES CÊNICAS</t>
  </si>
  <si>
    <t>Ínicio:08/03/2023 Término:08/03/2023</t>
  </si>
  <si>
    <t>PONTUAL- 10 DIAS APÓS A PREST. DOS SERV.</t>
  </si>
  <si>
    <t>(11)98223-4423</t>
  </si>
  <si>
    <t>mtrzian@hotmail.com</t>
  </si>
  <si>
    <t>Mayra Felicio</t>
  </si>
  <si>
    <t>https://amigosdoguri-my.sharepoint.com/:b:/g/personal/renata_freire_sustenidos_org_br/EYlGdgnkIUdOu697dYc76vkBaJEUQJ22aaw2Na9CLx039A?e=KXDxYU</t>
  </si>
  <si>
    <t>F-87</t>
  </si>
  <si>
    <t>CESSÃO DE ESPAÇO</t>
  </si>
  <si>
    <t>COLEGIO ANGLO- CURSO E COLÉGIO SUL PAULISTA S/C LTDA</t>
  </si>
  <si>
    <t>02.300.765/0001-72</t>
  </si>
  <si>
    <t>TERMO DE CESSÃO DO TEATRO PROCOPIO FERREIRA- FORMATURA COLEGIO ANGLO</t>
  </si>
  <si>
    <t>Ínicio:15/12/2023 Término:15/12/2023</t>
  </si>
  <si>
    <t>https://amigosdoguri-my.sharepoint.com/:b:/g/personal/renata_freire_sustenidos_org_br/EfVgvIgRE1hGi9YrgbeV9ZoB2KhVJO16oms1muKGCd-mZw?e=JtDcau</t>
  </si>
  <si>
    <t>F-9</t>
  </si>
  <si>
    <t>CURSO E COLEGIO SUL PAULISTA LTDA</t>
  </si>
  <si>
    <t>ADRIANA INNOCENCIO DE OLIVEIRA</t>
  </si>
  <si>
    <t>LOCAÇÃO DO TEATRO PRA APRESENTAÇÃO</t>
  </si>
  <si>
    <t>4.695,60</t>
  </si>
  <si>
    <t>https://amigosdoguri-my.sharepoint.com/:b:/g/personal/renata_freire_sustenidos_org_br/EfVgvIgRE1hGi9YrgbeV9ZoB2KhVJO16oms1muKGCd-mZw?e=Ek4bMZ</t>
  </si>
  <si>
    <t>078-23</t>
  </si>
  <si>
    <t>DANIEL ARTEN GATTO</t>
  </si>
  <si>
    <t>07.661.518/0001-15</t>
  </si>
  <si>
    <t>PROJETO ELÉTRICA UNIDADE II</t>
  </si>
  <si>
    <t>Ínicio:24/03/2023 Término: 10/05/2023</t>
  </si>
  <si>
    <t>(11)99174-8778</t>
  </si>
  <si>
    <t>d.a.gatto@hotmail.com</t>
  </si>
  <si>
    <t>Daniel Arten Gatto</t>
  </si>
  <si>
    <t>https://amigosdoguri.sharepoint.com/:b:/s/PROCESSOS_COMPRAS_SUSTENIDOS/ER684cJ9Z81Kv5ffa0CkK1kB4y3xF6yVfTcnbL47kic7ZQ?e=QkCezn</t>
  </si>
  <si>
    <t>073-23</t>
  </si>
  <si>
    <t>HOSPEDAGEM DE SITES E EMAILS SUSTENIDOS</t>
  </si>
  <si>
    <t>Ínicio:20/03/2023 Término: 19/03/2025</t>
  </si>
  <si>
    <t>4.227,50</t>
  </si>
  <si>
    <t>Musicou 7%/</t>
  </si>
  <si>
    <t>R$ 33.840,00</t>
  </si>
  <si>
    <t>https://amigosdoguri-my.sharepoint.com/:b:/g/personal/renata_freire_sustenidos_org_br/EcHZTmLis-pBkUKtLywo6_QB4S3HPZFvo3cKlej4Tbi9QA?e=TYlskM</t>
  </si>
  <si>
    <t>046-23</t>
  </si>
  <si>
    <t xml:space="preserve">SIM PRODUÇÃO CULTURAL LTDA </t>
  </si>
  <si>
    <t>SIM PRODUÇÃO CULTURAL LTDA (ANUENTE DANIELE SAMPAIO DA SILVA)</t>
  </si>
  <si>
    <t>17.566.467/0001-04</t>
  </si>
  <si>
    <t>CURSO PARA ARTES CÊNICAS</t>
  </si>
  <si>
    <t>Tatuí- 93%</t>
  </si>
  <si>
    <t xml:space="preserve">(19) 98166-9675 </t>
  </si>
  <si>
    <t xml:space="preserve"> daniele@simcultura.art.br</t>
  </si>
  <si>
    <t>Daniele Dampaio</t>
  </si>
  <si>
    <t>https://amigosdoguri-my.sharepoint.com/:b:/g/personal/renata_freire_sustenidos_org_br/EalcOpcYW5VAoYs850Qlre0BcXOfaZYAus0n86pafzNlFA?e=9ceDij</t>
  </si>
  <si>
    <t>053-23</t>
  </si>
  <si>
    <t>PALMA EVENTOS E PRODUCOES CULTURAIS LTDA</t>
  </si>
  <si>
    <t>CURSO PARA ÁREA DE EDUCAÇÃO MUSICAL</t>
  </si>
  <si>
    <t>Ínicio:04/03/2023 Término:04/03/2023</t>
  </si>
  <si>
    <t>(11) 2784-4313</t>
  </si>
  <si>
    <t>Monalisa Anunciação</t>
  </si>
  <si>
    <t>https://amigosdoguri-my.sharepoint.com/:b:/g/personal/renata_freire_sustenidos_org_br/EURyYtemohVFqbJEmtzv6QQBAVEujRyaybkNiOzkzU8fEw?e=34fNwd</t>
  </si>
  <si>
    <t>062-23</t>
  </si>
  <si>
    <t>SX PRODUCOES CINEMATOGRAFICAS LTDA</t>
  </si>
  <si>
    <t>42.218.127/0001-21</t>
  </si>
  <si>
    <t>CONSULTORIA ESPECIALIZADA EM EDUCAÇÃO ESPECIAL</t>
  </si>
  <si>
    <t>Ínicio:27/02/2023 Término:20/12/2023</t>
  </si>
  <si>
    <t>(11)99221-3412</t>
  </si>
  <si>
    <t xml:space="preserve"> lisbetheducacao@gmail.com / ph1cinevideo@gmail.com</t>
  </si>
  <si>
    <t>Valdenice Mota</t>
  </si>
  <si>
    <t>https://amigosdoguri-my.sharepoint.com/:b:/g/personal/renata_freire_sustenidos_org_br/Ee2Le0NkXtlBk7VKfwKxtDQBAWSqcgdSVWABfPyYpzSlmQ?e=iQdjKI</t>
  </si>
  <si>
    <t>Cto.8.175 anterior</t>
  </si>
  <si>
    <t>035-23</t>
  </si>
  <si>
    <t>MANUTENÇÃO PREVENTIVA CORRETIVA AR CONDICIONADO CENTRAL TEATRO</t>
  </si>
  <si>
    <t>Ínicio:21/03/2023 Término: 20/04/2025</t>
  </si>
  <si>
    <t>1.600,00</t>
  </si>
  <si>
    <t>36.800,00</t>
  </si>
  <si>
    <t>(19)3276-9408</t>
  </si>
  <si>
    <t>contato@climaarc.com.br</t>
  </si>
  <si>
    <t>Aureliano de Souza</t>
  </si>
  <si>
    <t>https://amigosdoguri-my.sharepoint.com/:b:/g/personal/renata_freire_sustenidos_org_br/EaPa6VqjrAJDpNJPfWUfT8sBJwLKI-qcO-7kBUSQVbU-8g?e=2XdfaU</t>
  </si>
  <si>
    <t>PROCESSO DO SHAREPOINT, INCOMPLETO, CONTRATO ESTÁ NO ONE DRIVE DO COMPRADOR mediçao gerada</t>
  </si>
  <si>
    <t>072-23</t>
  </si>
  <si>
    <t>MAIRA ALVES DOS SANTOS SILVA 38616224831</t>
  </si>
  <si>
    <t>30.383.762/0001-85</t>
  </si>
  <si>
    <t>CURSO DE CAPACITAÇÃO</t>
  </si>
  <si>
    <t>Ínicio:09/03/2023 Término: 27/05/2023</t>
  </si>
  <si>
    <t>(19) 8295-3093</t>
  </si>
  <si>
    <t xml:space="preserve"> maira.alvesd@gmail.com</t>
  </si>
  <si>
    <t>Maíra Alves</t>
  </si>
  <si>
    <t>https://amigosdoguri-my.sharepoint.com/:b:/g/personal/renata_freire_sustenidos_org_br/ETHuZxOAlntOl-XITxu_ryMBf8JxjRGYceB4eesmShqK8g?e=lrBlML</t>
  </si>
  <si>
    <t>085-23</t>
  </si>
  <si>
    <t>MIRIAM RINALDI GOLDBAUM 08996632813</t>
  </si>
  <si>
    <t>40.006.621/0001-05</t>
  </si>
  <si>
    <t>COORDENAÇÃO PARA ARTES CÊNICAS</t>
  </si>
  <si>
    <t>Ínicio:08/03/2023 Término: 23/12/2023</t>
  </si>
  <si>
    <t>(11)97110-2878</t>
  </si>
  <si>
    <t>miriamrinaldi2013@gmail.com</t>
  </si>
  <si>
    <t>Miriam Rinaldi</t>
  </si>
  <si>
    <t>https://amigosdoguri.sharepoint.com/:b:/s/PROCESSOS_COMPRAS_SUSTENIDOS/Edsx3V-7RO5FnWreEzuSZnoBz8t93UJ5qBUB5pSnZ9QH3Q?e=PbVHKR</t>
  </si>
  <si>
    <t>084-23</t>
  </si>
  <si>
    <t>ACAO MOURA PRODUCOES ARTISTICAS LTDA</t>
  </si>
  <si>
    <t>16.790.687/0001-46</t>
  </si>
  <si>
    <t>CURSO DE CAPACITAÇÃO ARTES CÊNICAS</t>
  </si>
  <si>
    <t>(11)98083-3909</t>
  </si>
  <si>
    <t>contatoemcontato@gmail.com</t>
  </si>
  <si>
    <t>Erika Danielle</t>
  </si>
  <si>
    <t>https://amigosdoguri-my.sharepoint.com/:b:/g/personal/renata_freire_sustenidos_org_br/EZq8qXytO-BDtOGoGil1uM4BqCgjHucwi3OW9fGElJAWKw?e=NpSzhG</t>
  </si>
  <si>
    <t>362-22</t>
  </si>
  <si>
    <t>VIDRAÇARIA AA JUIZ LTDA</t>
  </si>
  <si>
    <t>AGUINALDO ROGÉRIO JUIZ</t>
  </si>
  <si>
    <t>09.521.932/0001-54</t>
  </si>
  <si>
    <t>SERVIÇOS DE VIDRAÇARIA I,II, INICIAÇÃO MUSICAL E ALOJAMENTO</t>
  </si>
  <si>
    <t>Ínicio:28/03/2023 Término:28/03/2023</t>
  </si>
  <si>
    <t>(15)99728-8388</t>
  </si>
  <si>
    <t>contato@vidracariaparaiso.com.br</t>
  </si>
  <si>
    <t>Agnaldo Rogério</t>
  </si>
  <si>
    <t>https://amigosdoguri-my.sharepoint.com/:b:/g/personal/renata_freire_sustenidos_org_br/ERsywMszMcZCvESja6Dva70BjGJ3MSGlHiEyDzLBeOLKEw?e=WOil7N</t>
  </si>
  <si>
    <t>https://amigosdoguri-my.sharepoint.com/:b:/g/personal/renata_freire_sustenidos_org_br/EULh_Ln4W0xMsmzB82Uu31QBEDmSUZb-T9NIc4b2ZWt1Rg?e=g2jevg</t>
  </si>
  <si>
    <t>095-23</t>
  </si>
  <si>
    <t>NELSON DE FARIA NETO 33054717860</t>
  </si>
  <si>
    <t>30.139.227/0001-83</t>
  </si>
  <si>
    <t>MÚSICO CONVIDADO PARA BANDA SINFÔNICA</t>
  </si>
  <si>
    <t>(15)99633-6010</t>
  </si>
  <si>
    <t>nelsonhorn@hotmail.com</t>
  </si>
  <si>
    <t>Nelson Musik</t>
  </si>
  <si>
    <t>https://amigosdoguri-my.sharepoint.com/:b:/g/personal/renata_freire_sustenidos_org_br/EU0lvA3nWExPlynlmzdJyW4BoKtU4Hv57pBzIh1jZJ-kJQ?e=HjnkcB</t>
  </si>
  <si>
    <t>087-23</t>
  </si>
  <si>
    <t>MONICA SOARES COSAS</t>
  </si>
  <si>
    <t>27.866.057/0001-24</t>
  </si>
  <si>
    <t>APRESENTAÇÃO MUSICAL</t>
  </si>
  <si>
    <t>Ínicio:15/04/2023 Término:15/04/2023</t>
  </si>
  <si>
    <t>(11)98855-6175</t>
  </si>
  <si>
    <t>MONICAPRODUCAO@GMAIL.COM</t>
  </si>
  <si>
    <t>Monica Soares</t>
  </si>
  <si>
    <t>https://amigosdoguri-my.sharepoint.com/:b:/g/personal/renata_freire_sustenidos_org_br/EW2WBMtN4lJIv5snPgUhP8ABjbh4MOymRJE0WjMqflcPLA?e=KIfNYS</t>
  </si>
  <si>
    <t>092-23</t>
  </si>
  <si>
    <t>BRAVA CULTURAL LTDA</t>
  </si>
  <si>
    <t>17.970.044/0001-47</t>
  </si>
  <si>
    <t>APRESENTAÇÃO MUSICAL PERCORSO ENSEMBLE</t>
  </si>
  <si>
    <t>Ínicio:16/06/2023 Término:16/06/2023</t>
  </si>
  <si>
    <t>(11)98264-4774</t>
  </si>
  <si>
    <t>dulce@bravacultural.com.br</t>
  </si>
  <si>
    <t>Dulce Eliane</t>
  </si>
  <si>
    <t>https://amigosdoguri-my.sharepoint.com/:b:/g/personal/renata_freire_sustenidos_org_br/EYyf-OVvy9lIndyUXX4a_oYBHAV3eYAVXje5OwUK1Q6GFQ?e=9bh5hx</t>
  </si>
  <si>
    <t>094-23</t>
  </si>
  <si>
    <t>ROBERTA CUNHA VALENTE 13542469858</t>
  </si>
  <si>
    <t>23.719.678/0001-24</t>
  </si>
  <si>
    <t>MASTER  CLASS HISTÓRIA DO CHORO</t>
  </si>
  <si>
    <t>(11)99296-9566</t>
  </si>
  <si>
    <t>robertacunhavalente@gmail.com</t>
  </si>
  <si>
    <t>Roberta Cunha</t>
  </si>
  <si>
    <t>https://amigosdoguri-my.sharepoint.com/:b:/g/personal/renata_freire_sustenidos_org_br/EYXQ7hRmbltMglRx5M4h5F0Bvl1lb2b-V-PoWi-InDfbLA?e=9WU8nx</t>
  </si>
  <si>
    <t>096-23</t>
  </si>
  <si>
    <t>49.916.496 THIAGO CAVALCANTE BITENCOURT</t>
  </si>
  <si>
    <t xml:space="preserve">49.916.496/0001-37 </t>
  </si>
  <si>
    <t>MINISTRAR AULAS DE ARTES VISUAIS</t>
  </si>
  <si>
    <t>Ínicio:20/03/2023 Término: 10/07/2023</t>
  </si>
  <si>
    <t>(11)99177-7852</t>
  </si>
  <si>
    <t xml:space="preserve"> thicavalcantte@gmail.com</t>
  </si>
  <si>
    <t>Thiago Cavalcante</t>
  </si>
  <si>
    <t>https://amigosdoguri-my.sharepoint.com/:b:/g/personal/renata_freire_sustenidos_org_br/ET8pihiuhXxJudH-OgrgGHUBxpnedQxOVQw-kw9TzTNwng?e=9aTN16</t>
  </si>
  <si>
    <t>089-23</t>
  </si>
  <si>
    <t xml:space="preserve">PAULA'S YAMAMOTO ORGANIZACAO DE EVENTOS LTDA </t>
  </si>
  <si>
    <t>21.772.277/0001-02</t>
  </si>
  <si>
    <t>ALIMENTAÇÃO BANDA SINFONICA TATUÍ</t>
  </si>
  <si>
    <t>Ínicio:26/05/2023 Término:26/05/2023</t>
  </si>
  <si>
    <t>PONTUAL-  05 DIAS APÓS ASST. CONTRATO</t>
  </si>
  <si>
    <t xml:space="preserve"> RODOSNACK G&amp;G LANCHONETE E RESTAURANTE LTDA</t>
  </si>
  <si>
    <t>09.536.662/0001-55</t>
  </si>
  <si>
    <t>https://amigosdoguri-my.sharepoint.com/:b:/g/personal/renata_freire_sustenidos_org_br/EcMmdGdtVu1IocMgnlwMgHYBdCJw_kPgjPFcVRmGbg3x-A?e=i8Sgba</t>
  </si>
  <si>
    <t>107-23</t>
  </si>
  <si>
    <t>JONATHAS CORDEIRO DOS SANTOS 36560311856</t>
  </si>
  <si>
    <t>47.749.756/0001-00</t>
  </si>
  <si>
    <t>CONTRATAÇÃO DE MUSICO PARA CONSERTO SALA SÃO PAULO</t>
  </si>
  <si>
    <t>Ínicio:20/03/2023 Término:20/03/2023</t>
  </si>
  <si>
    <t>(19)98116-3944</t>
  </si>
  <si>
    <t>JONATHASCORDEIRO@HOTMAIL.COM</t>
  </si>
  <si>
    <t>Jonathas Cordeiro</t>
  </si>
  <si>
    <t>https://amigosdoguri-my.sharepoint.com/:b:/g/personal/renata_freire_sustenidos_org_br/ERzfaM0spdZKugo84QTkYxgBZlqJmWUK-fGN59B7CBJv9g?e=RL3M5v</t>
  </si>
  <si>
    <t>108-23</t>
  </si>
  <si>
    <t>15.575.377/0001-46</t>
  </si>
  <si>
    <t>CURSO DE CORDAS DEDILHADAS</t>
  </si>
  <si>
    <t>Ínicio:06/04/2023 Término:06/04/2023</t>
  </si>
  <si>
    <t xml:space="preserve"> (11) 98244-3578</t>
  </si>
  <si>
    <t xml:space="preserve"> gdecamargo@gmail.com</t>
  </si>
  <si>
    <t>https://amigosdoguri-my.sharepoint.com/:b:/g/personal/renata_freire_sustenidos_org_br/EbwQ9w7FDAJJmbt777nYEo4Bvefxfp-_MJINuYTjH9yFfQ?e=Plbg2E</t>
  </si>
  <si>
    <t>112-23</t>
  </si>
  <si>
    <t>AULAS DE TEATRO NO ATELIE EM INICIAÇÃO AS ARTES DA CENA.</t>
  </si>
  <si>
    <t>Ínicio:04/04/2023 Término:04/04/2023</t>
  </si>
  <si>
    <t>( 11)980833909</t>
  </si>
  <si>
    <t xml:space="preserve"> contatoemcontato@gmail.com</t>
  </si>
  <si>
    <t>Natalia Suifi</t>
  </si>
  <si>
    <t>https://amigosdoguri-my.sharepoint.com/:b:/g/personal/renata_freire_sustenidos_org_br/EXwv6M3kOPtBh4LLyjtG98UBUSZENSKAuAXt-kdiNf8msw?e=YkqRod</t>
  </si>
  <si>
    <t>102-23</t>
  </si>
  <si>
    <t>HENRIQUE DE CAMPOS MACHADO 40979809800</t>
  </si>
  <si>
    <t>44.099.623/0001-39</t>
  </si>
  <si>
    <t>CONTRATAÇÃO DE MUSICO PARA CONSERTO SALA SÃO PAULO E BOTUCATU</t>
  </si>
  <si>
    <t>Ínicio:08/03/2023 Término: 26/04/2023</t>
  </si>
  <si>
    <t xml:space="preserve"> (15) 99604-8701</t>
  </si>
  <si>
    <t>henriquecamposmachado@hotmail.com</t>
  </si>
  <si>
    <t>Henrique de Campos</t>
  </si>
  <si>
    <t>106-23</t>
  </si>
  <si>
    <t>MUSICO PARA RODA DE CHORO</t>
  </si>
  <si>
    <t>https://amigosdoguri-my.sharepoint.com/:b:/g/personal/renata_freire_sustenidos_org_br/EfVTl6MS3v1MrEE0gb8j0yABgsHbn9-UgG3QoWQI-jBfAQ?e=QaukmB</t>
  </si>
  <si>
    <t>068-23</t>
  </si>
  <si>
    <t>DOUGLAS EDUARDO BELAS HAMBURGUERIA BK</t>
  </si>
  <si>
    <t>27.949.594/0001-38</t>
  </si>
  <si>
    <t>FORNECIMENTO REFEIÇÃO TATUÍ-CATEGORIA C</t>
  </si>
  <si>
    <t>Ínicio:03/04/2023 Término: 02/07/2024</t>
  </si>
  <si>
    <t>(15)99710-6003</t>
  </si>
  <si>
    <t>hamburgueriabk@hotmail.coM</t>
  </si>
  <si>
    <t>Douglas Eduardo</t>
  </si>
  <si>
    <t>https://amigosdoguri-my.sharepoint.com/:b:/g/personal/renata_freire_sustenidos_org_br/EcDMVUrhuWNJoAGf41tNA-sBzHCz03TSuyS5H7HzADh0Og?e=kFA9Zq</t>
  </si>
  <si>
    <t>123-23</t>
  </si>
  <si>
    <t>YARA ROSA FOGACA</t>
  </si>
  <si>
    <t>33.519.192/0001-04</t>
  </si>
  <si>
    <t>MAPEAMENTO CIRCUITO ELETRICO UND. I</t>
  </si>
  <si>
    <t>Ínicio:04/04/2023 Término: 30/04/2023</t>
  </si>
  <si>
    <t>(15)99632-8840 - 99743-8110</t>
  </si>
  <si>
    <t>Yara Rosa</t>
  </si>
  <si>
    <t>https://amigosdoguri-my.sharepoint.com/:b:/g/personal/renata_freire_sustenidos_org_br/Ebn90qSe88xFilLNuK0iDD8ByIMCyYQItLD2liNs7YjZog?e=EaJzxE</t>
  </si>
  <si>
    <t>237-12</t>
  </si>
  <si>
    <t xml:space="preserve"> 60 LICENÇAS DO MICROFOT BUSINESS STANDARD  TATUÍ</t>
  </si>
  <si>
    <t>Ínicio:27/07/2021 Término: 26/07/2022</t>
  </si>
  <si>
    <t>https://amigosdoguri-my.sharepoint.com/personal/ccd_sustenidos_org_br/_layouts/15/onedrive.aspx?id=%2Fpersonal%2Fccd%5Fsustenidos%5Forg%5Fbr%2FDocuments%2FArquivos%20de%20Chat%20do%20Microsoft%20Teams%2Fcto%2E7398%2006%2D2021%20Conservat%C3%B3rio%20de%20Tatu%C3%AD%2Epdf&amp;parent=%2Fpersonal%2Fccd%5Fsustenidos%5Forg%5Fbr%2FDocuments%2FArquivos%20de%20Chat%20do%20Microsoft%20Teams&amp;wdLOR=c889EAE87%2D4A1D%2D4434%2D866E%2D95747A5892B5&amp;ga=1</t>
  </si>
  <si>
    <t>Este contrato foi substituido pelo 7.665-23</t>
  </si>
  <si>
    <t>118-23</t>
  </si>
  <si>
    <t>PRODUTOR PARA O 28º FETESP</t>
  </si>
  <si>
    <t>Ínicio:05/04/2023 Término: 10/08/2023</t>
  </si>
  <si>
    <t>MEDIANTE AVISO PREVIO DE 01 DIAS</t>
  </si>
  <si>
    <t>(19) 98286-2582</t>
  </si>
  <si>
    <t xml:space="preserve"> vferrari06@gmail.com</t>
  </si>
  <si>
    <t>https://amigosdoguri-my.sharepoint.com/:b:/g/personal/renata_freire_sustenidos_org_br/EQyEr13F6otIp75GBtOJO0IBMJUPTwPCipCTdF6keQisnQ?e=697nwa</t>
  </si>
  <si>
    <t>https://amigosdoguri-my.sharepoint.com/:b:/g/personal/renata_freire_sustenidos_org_br/EbBphsfX-h9KqijrKdXAsHwBNOK8y-L4yO43dnCH_l0Wqw?e=FUmISm</t>
  </si>
  <si>
    <t>111-23</t>
  </si>
  <si>
    <t>VIVIANE BEINEKE</t>
  </si>
  <si>
    <t>CPF: 532.920.810-68</t>
  </si>
  <si>
    <t>AULA VITUAL EM FORMAÇÃO EM EDUCAÇÃO MUSICAL</t>
  </si>
  <si>
    <t>Ínicio:01/04/2023 Término:01/04/2023</t>
  </si>
  <si>
    <t>(48) 99919-3100</t>
  </si>
  <si>
    <t xml:space="preserve"> vivibk@gmail.com</t>
  </si>
  <si>
    <t>Viviane Beineke</t>
  </si>
  <si>
    <t>GEISA</t>
  </si>
  <si>
    <t>ITAÚ SEGUROS AS</t>
  </si>
  <si>
    <t>61.557.039/0001-07</t>
  </si>
  <si>
    <t>PATROCÍNIO PLANO ANUAL SUSTENIDOS 2023-PRONAC 221826</t>
  </si>
  <si>
    <t>Ínicio:29/03/2023 Término: 31/12/2023</t>
  </si>
  <si>
    <t>A RECEBER</t>
  </si>
  <si>
    <t>MARINA FURNARI</t>
  </si>
  <si>
    <t>124-23</t>
  </si>
  <si>
    <t xml:space="preserve">AMANDA MARTINS ZUNIGA 34591492800
</t>
  </si>
  <si>
    <t>46.947.563/0001-92</t>
  </si>
  <si>
    <t>MINISTRAR MASTERCLASS E CONCERTO COM A ORQUESTRA SINFÔNICA</t>
  </si>
  <si>
    <t>Ínicio:17/04/2023 Término: 23/04/2023</t>
  </si>
  <si>
    <t>(11)95200-7304</t>
  </si>
  <si>
    <t>amandaviolino@yahoo.com</t>
  </si>
  <si>
    <t>Amanda Martins</t>
  </si>
  <si>
    <t>https://amigosdoguri-my.sharepoint.com/:b:/g/personal/renata_freire_sustenidos_org_br/EVOL6EmGEPFOiodBYdECjV4B8UMgXxi6_XRffHUByrIaeg?e=8DtOgA</t>
  </si>
  <si>
    <t>127-23</t>
  </si>
  <si>
    <t>ANDREZA CARLA DE ASSIS SOUZA 04641847460</t>
  </si>
  <si>
    <t>36.103.317/0001-09</t>
  </si>
  <si>
    <t>CURSO PERCUSSÃO BRASILEIRA</t>
  </si>
  <si>
    <t>Ínicio:14/04/2023 Término: 15/04/2023</t>
  </si>
  <si>
    <t>(81) 98790-4459</t>
  </si>
  <si>
    <t>anegadeza@gmail.com</t>
  </si>
  <si>
    <t>Andreza Carla</t>
  </si>
  <si>
    <t>https://amigosdoguri-my.sharepoint.com/:b:/g/personal/renata_freire_sustenidos_org_br/EfyzTkReq3pJoEbNyeYonDYBtJaeWicP78Hkj7zA3Kyjsw?e=zyKdIu</t>
  </si>
  <si>
    <t>131-23</t>
  </si>
  <si>
    <t>DENIZIA ARAUJO PERES 84424532291</t>
  </si>
  <si>
    <t>31.863.002/0001-38</t>
  </si>
  <si>
    <t>(92) 994758861</t>
  </si>
  <si>
    <t xml:space="preserve"> djuenatikuna@gmail.com</t>
  </si>
  <si>
    <t>Denizia Araújo</t>
  </si>
  <si>
    <t>https://amigosdoguri-my.sharepoint.com/:b:/g/personal/renata_freire_sustenidos_org_br/EUqmRB0fxGFNhTfgrdOaM3UBvSJ4LMhnv6vP_biXAvcZDQ?e=IKTTZf</t>
  </si>
  <si>
    <t>034-23</t>
  </si>
  <si>
    <t>ISMAEL GASPARINI JUNIOR</t>
  </si>
  <si>
    <t>58.737.594/0001-06</t>
  </si>
  <si>
    <t>RECARGA DE EXTINTORES E TESTES HIDROSTÁTICOS</t>
  </si>
  <si>
    <t>(15)3251-5276</t>
  </si>
  <si>
    <t>contato@extintatui.com</t>
  </si>
  <si>
    <t>Thiago Gasparini</t>
  </si>
  <si>
    <t>https://amigosdoguri-my.sharepoint.com/:b:/g/personal/renata_freire_sustenidos_org_br/Ec9Cjd-PbdVMjKZR2XFKbwIBwBvCL7dOupzgIsukZWW5-w?e=SPw0DD</t>
  </si>
  <si>
    <t>cto anterior 8.186</t>
  </si>
  <si>
    <t>126-23</t>
  </si>
  <si>
    <t>RINALDO JOSE FRANCISCO MARCHESI ZAMAI</t>
  </si>
  <si>
    <t>15.474.850/0001-07</t>
  </si>
  <si>
    <t>EXECUÇÃO DE ARRANJOS ORQUESTRA SINFÔNICA</t>
  </si>
  <si>
    <t>Ínicio:19/04/2023 Término: 23/04/2023</t>
  </si>
  <si>
    <t>(19)99743-9473</t>
  </si>
  <si>
    <t>rinaldojfmzamai@gmail.com</t>
  </si>
  <si>
    <t>Rinaldo José</t>
  </si>
  <si>
    <t>https://amigosdoguri-my.sharepoint.com/:b:/g/personal/renata_freire_sustenidos_org_br/EUnOXPHeFrRGib4MOkBSdroBeGhDNXiDPubybhBJi93Dzg?e=gus9tg</t>
  </si>
  <si>
    <t>139-23</t>
  </si>
  <si>
    <t>TENTACULO LTDA</t>
  </si>
  <si>
    <t>03.165.521/0001-97</t>
  </si>
  <si>
    <t>MASTER CLASS E CONCERTO COM BANDA SINFÔNICA</t>
  </si>
  <si>
    <t>Ínicio:22/05/2023 Término: 24/05/2023</t>
  </si>
  <si>
    <t xml:space="preserve"> (11) 3862-5052</t>
  </si>
  <si>
    <t>henrique@tentaculoaudio.com.br</t>
  </si>
  <si>
    <t>Edmundo Cortes</t>
  </si>
  <si>
    <t>https://amigosdoguri-my.sharepoint.com/:b:/g/personal/renata_freire_sustenidos_org_br/EfQUfhyqf4hDgCl6wKqIdAIBts06Phk8fbAJt3sEiD8yqA?e=PHfu6y</t>
  </si>
  <si>
    <t>120-23</t>
  </si>
  <si>
    <t>JOAO PAULO DOS SANTOS PRODUCOES ARTISTICAS</t>
  </si>
  <si>
    <t>20.664.084/0001-75</t>
  </si>
  <si>
    <t>MASTERCLASS E APRESENTAÇÃO COM ARTÍSTICO DE MÚSICARAIZ</t>
  </si>
  <si>
    <t>Ínicio:23/06/2023 Término: 25/06/2023</t>
  </si>
  <si>
    <t>(17) 99737-3983</t>
  </si>
  <si>
    <t>jpproducaiarte@gmail.com</t>
  </si>
  <si>
    <t>João Paulo dos Santos</t>
  </si>
  <si>
    <t>https://amigosdoguri-my.sharepoint.com/:b:/g/personal/renata_freire_sustenidos_org_br/ES_5IrnXrQ9KrwkeVMXR8pcB25FBmJPce81bVTN4pBeNcg?e=CpKc3q</t>
  </si>
  <si>
    <t>134-23</t>
  </si>
  <si>
    <t>SERGIO CRUZ LAURINDO 29210408837</t>
  </si>
  <si>
    <t>14.339.637/0001-11</t>
  </si>
  <si>
    <t>CONFECÇÃO DE CAMISETAS</t>
  </si>
  <si>
    <t>Ínicio:10/04/2023 Término: 20/04/2023</t>
  </si>
  <si>
    <t>(15) 99766-1277</t>
  </si>
  <si>
    <t>serginhoestamparia@gmail.com</t>
  </si>
  <si>
    <t>Sérgio Cruz</t>
  </si>
  <si>
    <t>https://amigosdoguri-my.sharepoint.com/:b:/g/personal/renata_freire_sustenidos_org_br/EaZlEhGFUxFGvUwMfbkK-oMBiBhNy3MvXdkV48TEI3eDXA?e=SFgQsh</t>
  </si>
  <si>
    <t>079-23</t>
  </si>
  <si>
    <t>TRAQUITANA PRODUCOES ARTISTICAS LTDA</t>
  </si>
  <si>
    <t>07.124.038/0001-15</t>
  </si>
  <si>
    <t>Ínicio:27/07/2023 Término:27/04/2023</t>
  </si>
  <si>
    <t>marcia.franco.godoy@gmail.coM</t>
  </si>
  <si>
    <t>Márcia Godoy</t>
  </si>
  <si>
    <t>https://amigosdoguri-my.sharepoint.com/:b:/g/personal/renata_freire_sustenidos_org_br/ERjm_O_ya9dEtqqFVBJOFW8BZHR7QDmgjv_xmRd15jfLVQ?e=QAqmlJ</t>
  </si>
  <si>
    <t>140-23</t>
  </si>
  <si>
    <t>RR ENGENHARIA LTDA</t>
  </si>
  <si>
    <t>47.751.828/0001-45</t>
  </si>
  <si>
    <t>CONSULTORIA PARA ELABORAÇÃO PLANILHA ORÇAMENTÁRIA ALOJAMENTO</t>
  </si>
  <si>
    <t>Ínicio:15/04/2023 Término: 12/05/2023</t>
  </si>
  <si>
    <t>50% ASS CTO E 50% 15 DIAS APÓS A PREST.</t>
  </si>
  <si>
    <t>(15) 9.9758-8998</t>
  </si>
  <si>
    <t>contato@rodrigorodrigues.eng.br</t>
  </si>
  <si>
    <t>Rodrigo Rofdrigues</t>
  </si>
  <si>
    <t>https://amigosdoguri-my.sharepoint.com/:b:/g/personal/renata_freire_sustenidos_org_br/EUSGNUVofwRAqY9UlonVdcIBVhZySF9rFm_b5a1j7rVdlA?e=7oeAHm</t>
  </si>
  <si>
    <t>141-23</t>
  </si>
  <si>
    <t>DANIEL MURRAY PRODUÇÕES ARTÍSTICAS LTDA</t>
  </si>
  <si>
    <t>22.110.216/0001-42</t>
  </si>
  <si>
    <t>MASTERCLASS E CONCERTO COM CAMERATA DE VIOLÕES</t>
  </si>
  <si>
    <t>Ínicio:13/04/2023 Término: 04/05/2023</t>
  </si>
  <si>
    <t>(11) 9 9974 2760</t>
  </si>
  <si>
    <t>contato@danielmurray.com.br</t>
  </si>
  <si>
    <t>Daniel Murray</t>
  </si>
  <si>
    <t>https://amigosdoguri-my.sharepoint.com/:b:/g/personal/renata_freire_sustenidos_org_br/EatWIy_GmsVElXVlAkwdfigBL_BymGJekszfC3Gd8oe8yA?e=AfxChH</t>
  </si>
  <si>
    <t>145-23</t>
  </si>
  <si>
    <t>CLEBER JOSE RODRIGUES DA SILVEIRA 07456531625</t>
  </si>
  <si>
    <t>22.007.003/0001-90</t>
  </si>
  <si>
    <t>Ínicio:25/04/2023 Término:25/04/2023</t>
  </si>
  <si>
    <t xml:space="preserve"> (11) 99304-921</t>
  </si>
  <si>
    <t>cleber.silveira2@gmail.com</t>
  </si>
  <si>
    <t>Cleber José</t>
  </si>
  <si>
    <t>https://amigosdoguri-my.sharepoint.com/:b:/g/personal/renata_freire_sustenidos_org_br/EUochAAmaFtOnHYgWl88mk0BLkVppCo35auBeryD0uZEOQ?e=7zq4xT</t>
  </si>
  <si>
    <t>125-23</t>
  </si>
  <si>
    <t>NAILOR APARECIDO AZEVEDO</t>
  </si>
  <si>
    <t>17.225.977/0001-00</t>
  </si>
  <si>
    <t>MASTERCLASS E CONCERTO COM A BIG BAND</t>
  </si>
  <si>
    <t>Ínicio:08/05/2023 Término: 10/05/2023</t>
  </si>
  <si>
    <t>(11) 99593-9562</t>
  </si>
  <si>
    <t>nailorproveta@terra.com.br</t>
  </si>
  <si>
    <t>Nailor Azevedo</t>
  </si>
  <si>
    <t>https://amigosdoguri-my.sharepoint.com/:b:/g/personal/renata_freire_sustenidos_org_br/EYriTjER5I5Mk4L23vd-c6sBjWV6ZUwEtDHaQQnOpkpexA?e=QhaZHN</t>
  </si>
  <si>
    <t>142-23</t>
  </si>
  <si>
    <t xml:space="preserve">JBX CONSTRUCAO E EMPREENDIMENTOS COMERCIAIS LTDA </t>
  </si>
  <si>
    <t>04.529.508/0001-32</t>
  </si>
  <si>
    <t>CONSULTORIA PARA ELABORAÇÃO PROJETO ALOJAMENTO</t>
  </si>
  <si>
    <t>Ínicio:28/04/2023 Término: 28/05/2023</t>
  </si>
  <si>
    <t>(11)4557-6784</t>
  </si>
  <si>
    <t>contato@jbxeng.com.br</t>
  </si>
  <si>
    <t>https://amigosdoguri-my.sharepoint.com/:b:/g/personal/renata_freire_sustenidos_org_br/EaEis4wCN4lBuvMuS9cZ8DUBDBWWuKWond0dEpCd6T6uNA?e=5Yi9nK</t>
  </si>
  <si>
    <t>129-23</t>
  </si>
  <si>
    <t>ANTON CARBALLO GONZALEZ 06178730705</t>
  </si>
  <si>
    <t>34.433.955/0001-54</t>
  </si>
  <si>
    <t>MASTERCLASS E CONCERTO COM A ORQUESTRA SINFÔNICA</t>
  </si>
  <si>
    <t>(21)98237-5720</t>
  </si>
  <si>
    <t>antoncarballogonzalez@yahoo.es</t>
  </si>
  <si>
    <t>Anton Carballo</t>
  </si>
  <si>
    <t>cto.8.261(SAP 409) - ANTON CARBOLLO.pdf</t>
  </si>
  <si>
    <t>149-23</t>
  </si>
  <si>
    <t>PAIOL DIGITAL LTDA</t>
  </si>
  <si>
    <t>11.056.562/0001-73</t>
  </si>
  <si>
    <t>SERVIÇOS DE AUDIOVISUAL</t>
  </si>
  <si>
    <t>Ínicio:18/04/2023 Término:18/04/2023</t>
  </si>
  <si>
    <t xml:space="preserve"> (11) 99113 8636</t>
  </si>
  <si>
    <t>olindo@paiolfilmes.com.br</t>
  </si>
  <si>
    <t>Olindo</t>
  </si>
  <si>
    <t>https://amigosdoguri-my.sharepoint.com/:b:/g/personal/renata_freire_sustenidos_org_br/EUhgu5T_BgBJmNJZjsBUB1UBBvo6M-GVTuXGJzbFk9_Wuw?e=YNxOm3</t>
  </si>
  <si>
    <t>150-23</t>
  </si>
  <si>
    <t xml:space="preserve"> 11 982884446</t>
  </si>
  <si>
    <t xml:space="preserve"> andremagalhaes10@gmail.com</t>
  </si>
  <si>
    <t>Henrique André</t>
  </si>
  <si>
    <t>https://amigosdoguri-my.sharepoint.com/:b:/g/personal/renata_freire_sustenidos_org_br/EZy09BMalnxAjbfDleAyQ_ABsKI1NMkVezM84g9Mw1j1LA?e=5uKc7p</t>
  </si>
  <si>
    <t>132-23</t>
  </si>
  <si>
    <t>FORNECIMENTO DE REFEIÇÕES</t>
  </si>
  <si>
    <t>Ínicio:23/04/2023 Término:23/04/2023</t>
  </si>
  <si>
    <t>(11) 9-50808362</t>
  </si>
  <si>
    <t>churrascariagf.paradahum@gmail.com</t>
  </si>
  <si>
    <t>https://amigosdoguri-my.sharepoint.com/:b:/g/personal/renata_freire_sustenidos_org_br/EfGJP4xMkZVPr8mnm-3GhYgBOuDb85VNTeMDtSx56rswuQ?e=CsazEX</t>
  </si>
  <si>
    <t>137-23</t>
  </si>
  <si>
    <t>CX PROJETOS LTDA ME</t>
  </si>
  <si>
    <t>29.275.254/0001-02</t>
  </si>
  <si>
    <t>Ínicio:07/06/2023 Término: 07/06/2025</t>
  </si>
  <si>
    <t>https://amigosdoguri-my.sharepoint.com/:b:/g/personal/renata_freire_sustenidos_org_br/Ebz_tWIEcilNnBLkPSKCgCcBWxWgbodM--EqSRq-t3gJrA?e=xxak2X</t>
  </si>
  <si>
    <t>138-23</t>
  </si>
  <si>
    <t>EUAPOIO SERVIÇOS E INTERNET LTDA</t>
  </si>
  <si>
    <t>29.183.873/0001-6</t>
  </si>
  <si>
    <t>PLATAFORMA TECNOLÓGICA VOLTADA PARA O FOMENTO E FINANCIAMENTO DE PROJETOS ATRAVÉS DE PESSOAS FÍSICAS E EMPRESA</t>
  </si>
  <si>
    <t>Ínicio:29/05/2023 Término: 29/05/2025</t>
  </si>
  <si>
    <t>https://amigosdoguri-my.sharepoint.com/:b:/g/personal/renata_freire_sustenidos_org_br/Edrn5Ejq07pLlEYJO771P7kBhGTk3qJuAezttAFLVyiWvw?e=yD1yi3</t>
  </si>
  <si>
    <t xml:space="preserve">A </t>
  </si>
  <si>
    <t>023-23</t>
  </si>
  <si>
    <t>RENATO PEREIRA DOS SANTOS 29265602813</t>
  </si>
  <si>
    <t>24.964.104/0001-84</t>
  </si>
  <si>
    <t xml:space="preserve">INTERPRETE DE LIBRAS </t>
  </si>
  <si>
    <t>Ínicio:02/05/2023 Término: 02/05/2024</t>
  </si>
  <si>
    <t>(15)98148-5141</t>
  </si>
  <si>
    <t>real.libras@gmail.com</t>
  </si>
  <si>
    <t>Renato Pereira</t>
  </si>
  <si>
    <t>https://amigosdoguri-my.sharepoint.com/:b:/g/personal/renata_freire_sustenidos_org_br/ERZ_Nhy61mhJovpYcoqQK5kBZB6sns8NBrMXB7VcwqxeFw?e=dw8HsY</t>
  </si>
  <si>
    <t>https://amigosdoguri-my.sharepoint.com/:b:/g/personal/renata_freire_sustenidos_org_br/EXq3s_wECfpGqxgNdGNQBWYBuFoew4ErxDt27ObyP_pdig?e=tDeYS4</t>
  </si>
  <si>
    <t>151-23</t>
  </si>
  <si>
    <t>KARINA DOS SANTOS RODRIGUES 22760968880</t>
  </si>
  <si>
    <t>35.503.784/0001-55</t>
  </si>
  <si>
    <t xml:space="preserve">CURSO PARA ARTES CÊNICAS </t>
  </si>
  <si>
    <t>Ínicio:24/04/2023 Término: 17/07/2023</t>
  </si>
  <si>
    <t>(11) 8822-0581</t>
  </si>
  <si>
    <t>lasemillajardinagem@gmail.com</t>
  </si>
  <si>
    <t>Karina dos Santos</t>
  </si>
  <si>
    <t>https://amigosdoguri-my.sharepoint.com/:b:/g/personal/renata_freire_sustenidos_org_br/EfPkVgGymrxIuXkBOC0am64BArCYYldQpyhZTo6DBB5mwg?e=z2ucXW</t>
  </si>
  <si>
    <t>https://amigosdoguri-my.sharepoint.com/:b:/g/personal/renata_freire_sustenidos_org_br/ESdMetgmlwFBj3-i3UHSJqgBaDE6mMCvNicaZVg5-rl-6A?e=vDXHwU</t>
  </si>
  <si>
    <t>152-23</t>
  </si>
  <si>
    <t>EMERSON PANTALEO CAPARELLI 39598840875</t>
  </si>
  <si>
    <t>41.044.901/0001-62</t>
  </si>
  <si>
    <t>Ínicio:30/07/2023 Término:30/07/2023</t>
  </si>
  <si>
    <t>(11) 3473-4946</t>
  </si>
  <si>
    <t>emersonpc91@hotmail.com</t>
  </si>
  <si>
    <t>Emerson Pantaleo</t>
  </si>
  <si>
    <t>https://amigosdoguri-my.sharepoint.com/:b:/g/personal/renata_freire_sustenidos_org_br/EamCYST9jkFAgvTaP_RbeMgB1pdt_5UotPLsnvZsIdfgGA?e=4Xd0ne</t>
  </si>
  <si>
    <t>https://amigosdoguri-my.sharepoint.com/:b:/g/personal/renata_freire_sustenidos_org_br/ERl6LaH-H5xFnKVO6xpj9kcBgt8v7eQn3hTMhv0yntLQ2Q?e=gOT5Rz</t>
  </si>
  <si>
    <t>534-22</t>
  </si>
  <si>
    <t>OBRAS DE RETROFIT UNIDADE 2</t>
  </si>
  <si>
    <t>Ínicio:02/01/2023 Término: 30/07/2023</t>
  </si>
  <si>
    <t>2.106.828,78</t>
  </si>
  <si>
    <t>https://amigosdoguri.sharepoint.com/:b:/s/PROCESSOS_COMPRAS_SUSTENIDOS/EUeKbpUbh3VGhcSUXqXH1QEBzRYI8LrThqozQxX4PUvR4A?e=BL44Ec</t>
  </si>
  <si>
    <t>https://amigosdoguri-my.sharepoint.com/:b:/g/personal/renata_freire_sustenidos_org_br/ERmHfhUyakVKmCE2OD1EkwUBNB9UT5M8T2Lo-macTDA_gw?e=9BgNzC</t>
  </si>
  <si>
    <t>https://amigosdoguri-my.sharepoint.com/:b:/g/personal/renata_freire_sustenidos_org_br/Ee-1EA71BbpCoCjJR8omO2QBFhQkcSNUFLNfmP8f3uioww?e=wgTw3K</t>
  </si>
  <si>
    <t>135-23</t>
  </si>
  <si>
    <t>RENOVAÇÃO DE DOMINIOS "CONSERVATORIO DE TATUÍ"</t>
  </si>
  <si>
    <t>Ínicio:20/04/2023 Término: 19/04/2026</t>
  </si>
  <si>
    <t>https://amigosdoguri.sharepoint.com/:b:/s/PROCESSOS_COMPRAS_SUSTENIDOS/EdQrdlHo1N1NkzltJ-Aeo4wBQWvH-_SfbWJ-DWXY_WgCfA?e=mugPM4</t>
  </si>
  <si>
    <t>069-23</t>
  </si>
  <si>
    <t xml:space="preserve">LUCAS MATEUS GONCALVES 49.441.282 </t>
  </si>
  <si>
    <t>49.441.282/0001-51</t>
  </si>
  <si>
    <t>FORNECIMENTO REFEIÇÃO TATUÍ-CATEGORIA B</t>
  </si>
  <si>
    <t>Ínicio:06/04/2023 Término: 05/04/2024</t>
  </si>
  <si>
    <t xml:space="preserve">MEDIANTE AVISO PREVIO DE 30 DIAS </t>
  </si>
  <si>
    <t>(15)99644-2729</t>
  </si>
  <si>
    <t>lucasmatteus11@outlook.com</t>
  </si>
  <si>
    <t>Lucas Mateus</t>
  </si>
  <si>
    <t>https://amigosdoguri-my.sharepoint.com/:b:/g/personal/renata_freire_sustenidos_org_br/EcKBbt3bVztJsTHq8y8bwiABDux3476TogUEwLXawiDCPg?e=wmmp8R</t>
  </si>
  <si>
    <t>cto.antigo 8.235</t>
  </si>
  <si>
    <t>7.268</t>
  </si>
  <si>
    <t>CORREIOS E MALOTES</t>
  </si>
  <si>
    <t>Ínicio:28/07/2021 Término: 28/07/2031</t>
  </si>
  <si>
    <t>AVISO PRÉVIO 30 DIAS</t>
  </si>
  <si>
    <t>A CADA 12 MESES DA DATA DE INICIO DA TABELA APRESENTADA</t>
  </si>
  <si>
    <t>https://amigosdoguri-my.sharepoint.com/:b:/g/personal/renata_freire_sustenidos_org_br/EZqfaOx7n6tGrKryGHkeSucBKfigKEyTe2I_7KGUI_0k8w?e=wIO2Zm</t>
  </si>
  <si>
    <t>CTO MODELO FORNECEDOR Nº9912331867</t>
  </si>
  <si>
    <t>7.546</t>
  </si>
  <si>
    <t>396-21</t>
  </si>
  <si>
    <t>12.519</t>
  </si>
  <si>
    <t xml:space="preserve">GIULI SOM LTDA ME </t>
  </si>
  <si>
    <t xml:space="preserve">02.709.136/0001-09 </t>
  </si>
  <si>
    <t>CREDENCIAMENTO PARA FORNECIMENTO DE EQUIPAMENTOS  DE PROJEÇÃO DE VÍDEOS, SONORIZAÇÃO E ILUMINAÇÃO</t>
  </si>
  <si>
    <t>Ínicio:10/12/2021 Término: 09/12/2023</t>
  </si>
  <si>
    <t>https://amigosdoguri-my.sharepoint.com/:b:/g/personal/renata_freire_sustenidos_org_br/EQv8NSFvkQJFoRkm_sKmf4kB3vjzyoElPDEeirSP36oiDg?e=bPiBR2</t>
  </si>
  <si>
    <t>7.547</t>
  </si>
  <si>
    <t>12.518</t>
  </si>
  <si>
    <t>BKC LOCAÇÃO DE EQUIPAMENTOS LTDA ME</t>
  </si>
  <si>
    <t xml:space="preserve">57.121.162/0001-03 </t>
  </si>
  <si>
    <t>https://amigosdoguri-my.sharepoint.com/:b:/g/personal/renata_freire_sustenidos_org_br/EcYqRVvd-atCuyKClAIia1IBZmdPR8EGkeq_vzjRpw43iw?e=w9Cm45</t>
  </si>
  <si>
    <t>https://amigosdoguri-my.sharepoint.com/:b:/g/personal/renata_freire_sustenidos_org_br/EVRm4H3m5s5MmiDMohJhnRUBqoIBoc--leae2sWnJLAKxg?e=dGnkyL</t>
  </si>
  <si>
    <t>7.548</t>
  </si>
  <si>
    <t xml:space="preserve">VIATV EVENTOS LTDA </t>
  </si>
  <si>
    <t xml:space="preserve">15.251.961/0001-46 </t>
  </si>
  <si>
    <t>https://amigosdoguri-my.sharepoint.com/:b:/g/personal/renata_freire_sustenidos_org_br/ETPRnVIr4dBBlMVfL7Eev80B94Oh0Wr3jngX2vZbn_nPrA?e=0SxqTQ</t>
  </si>
  <si>
    <t>7.577</t>
  </si>
  <si>
    <t>224-21</t>
  </si>
  <si>
    <t xml:space="preserve">BAN MAQ COMÉRCIO E LOCAÇÃO DE BENS MÓVEIS LTDA </t>
  </si>
  <si>
    <t>04.411.300/0001-14</t>
  </si>
  <si>
    <t xml:space="preserve">LOCAÇÃO DE CONTAINER </t>
  </si>
  <si>
    <t>Ínicio:10/10/2022 Término: 10/10/2025</t>
  </si>
  <si>
    <t>2.280,00</t>
  </si>
  <si>
    <t>IGP-M</t>
  </si>
  <si>
    <t>https://amigosdoguri-my.sharepoint.com/:b:/g/personal/renata_freire_sustenidos_org_br/Edur20O63SlImmc8QcE-igsB5t6dSGvqgouf9qVVsZQAVA?e=88rxch</t>
  </si>
  <si>
    <t>7.636</t>
  </si>
  <si>
    <t xml:space="preserve">PLAY PROJECOES LTDA. </t>
  </si>
  <si>
    <t xml:space="preserve">11.110.413/0001-45 </t>
  </si>
  <si>
    <t>https://amigosdoguri-my.sharepoint.com/:b:/g/personal/renata_freire_sustenidos_org_br/EaeNZKsbJ3xHpR6B7eAqFxIB8uOjIagkRNIh2NZH5OjYoA?e=Q8gWZd</t>
  </si>
  <si>
    <t>7.637</t>
  </si>
  <si>
    <t>PAULO ROBERTO POLICASTRO</t>
  </si>
  <si>
    <t>04.541.616/0001-20</t>
  </si>
  <si>
    <t>11 94311-6002</t>
  </si>
  <si>
    <t>roberto@reality.com.br</t>
  </si>
  <si>
    <t>Paulo Roberto</t>
  </si>
  <si>
    <t>https://amigosdoguri-my.sharepoint.com/:b:/g/personal/renata_freire_sustenidos_org_br/EYuVUx2kdVtArlDKMSIVBUUBWr5nbpbrAWT6j90tdDlZ_g?e=xHyAbK</t>
  </si>
  <si>
    <t>7.933</t>
  </si>
  <si>
    <t>201-22</t>
  </si>
  <si>
    <t>SULAMITA DAMARIS PLATI GOMES 09931060808</t>
  </si>
  <si>
    <t>VALMIR FRANCISCO GOMES</t>
  </si>
  <si>
    <t>40.458.990/0001-20</t>
  </si>
  <si>
    <t>FORNECIMENTO CHAVEIRO TATUÍ</t>
  </si>
  <si>
    <t>Ínicio:25/08/2022 Término: 25/10/2023</t>
  </si>
  <si>
    <t>ANUAL</t>
  </si>
  <si>
    <t>15 99828-8311</t>
  </si>
  <si>
    <t>valmiresula@gmail.com</t>
  </si>
  <si>
    <t>Valmir Francisco Gomes</t>
  </si>
  <si>
    <t>https://amigosdoguri-my.sharepoint.com/:b:/g/personal/ccd_sustenidos_org_br/Efom1O7SA0xNseqHaYJW7dYBymSe_Q43ub-PDqbYytql9g?e=HEnNQ1</t>
  </si>
  <si>
    <t>https://amigosdoguri-my.sharepoint.com/:b:/g/personal/renata_freire_sustenidos_org_br/EWLUxW6u07pOn4lemYdNA90BkuSg3s0YajTV5s1IaArILw?e=dvxFcJ</t>
  </si>
  <si>
    <t>8.013</t>
  </si>
  <si>
    <t>Ínicio:31/10/2022 Término:30/08/2023</t>
  </si>
  <si>
    <t>MEDIANTE AVISO PRÉVIO DE 15 DIA</t>
  </si>
  <si>
    <t>https://amigosdoguri-my.sharepoint.com/:b:/g/personal/renata_freire_sustenidos_org_br/EZAKgb7YzFlDnVdAuDFPtcIB4PHx9MauJCIniIqVj-BB3A?e=flgqoi</t>
  </si>
  <si>
    <t>https://amigosdoguri-my.sharepoint.com/:b:/g/personal/renata_freire_sustenidos_org_br/EYuWJDzNcfVMtOKhbnmygVkBvlvEk_8WcBKsxnMYrTT0RA?e=7iRhhi</t>
  </si>
  <si>
    <t>8.089</t>
  </si>
  <si>
    <t>FERNANDO COSSULIN AMADEU - EIRELI</t>
  </si>
  <si>
    <t>09.293.354/0001-46</t>
  </si>
  <si>
    <t>https://amigosdoguri-my.sharepoint.com/:b:/g/personal/renata_freire_sustenidos_org_br/EWGYHE9nDb9Co3ctVoa4KdMBCfV1-bk9y0EBCdz1U_leqw?e=Vru359</t>
  </si>
  <si>
    <t>8.287</t>
  </si>
  <si>
    <t>ROGERIO EDUARDO NAGAI</t>
  </si>
  <si>
    <t>20.824.978/0001-85</t>
  </si>
  <si>
    <t>CESSÃO GRATUÍTA DO TEATRO PROCÓPIO FERREIRA</t>
  </si>
  <si>
    <t>Ínicio:20/05/2023 Término:20/05/2023</t>
  </si>
  <si>
    <t>https://amigosdoguri-my.sharepoint.com/:b:/g/personal/renata_freire_sustenidos_org_br/EUhxwQ5MwaZHru2zHfFp5esBOptjaOWXXiLZnO7qqKSEcw?e=YMJJUh</t>
  </si>
  <si>
    <t>219-22</t>
  </si>
  <si>
    <t xml:space="preserve">FELIPE PEREIRA TORRES - ME 38949752883 </t>
  </si>
  <si>
    <t xml:space="preserve">27.853.841/0001-06 </t>
  </si>
  <si>
    <t>VEICULAÇÃO DE CARRO E MOTO PARA DIVULGAÇÃO TATUÍ</t>
  </si>
  <si>
    <t>Ínicio:01/07/2022 Término: 30/06/2023</t>
  </si>
  <si>
    <t>https://amigosdoguri.sharepoint.com/:b:/s/PROCESSOS_COMPRAS_SUSTENIDOS/ETuW_AzwXhlAq-KFNT0IPgIB5MEfXpBmNwKPmS4qhuL6fA?e=9TBfCA</t>
  </si>
  <si>
    <t>https://amigosdoguri-my.sharepoint.com/:b:/r/personal/renata_freire_sustenidos_org_br/Documents/Contratos-%20Jur%C3%ADdico/Contratos%202022/Contratos%20Tatu%C3%AD/Contratos%20-2022/Aditivo/1%C2%BA%20Termo%20aditivo%20ao%20cto.7.847%20-%20FELIPE%20PEREIRA.pdf?csf=1&amp;web=1&amp;e=HbBIVB</t>
  </si>
  <si>
    <t>https://amigosdoguri-my.sharepoint.com/:b:/g/personal/renata_freire_sustenidos_org_br/Eb63P0sj0MZIvMwDurc0cDcBzcyNGmT10PButbo32lv-3w?e=ZmPjGn</t>
  </si>
  <si>
    <t>GESTOR NÃO IRÁ RENOVAR O CONTRATO</t>
  </si>
  <si>
    <t>178-23</t>
  </si>
  <si>
    <t xml:space="preserve">CAMILO MACEDO DE OLIVEIRA 29420714861
</t>
  </si>
  <si>
    <t>44.058.299/0001-00</t>
  </si>
  <si>
    <t>ARTISTA SAXOFONISTA PARAR APRESENTAÇÃO GRUPOS ARTISTICOS</t>
  </si>
  <si>
    <t>Ínicio:10/04/2023 Término:10/04/2023</t>
  </si>
  <si>
    <t>R$ 1.000,00</t>
  </si>
  <si>
    <t xml:space="preserve"> 15 997047827</t>
  </si>
  <si>
    <t>camilogtr@hotmail.com</t>
  </si>
  <si>
    <t>Camilo Macedo</t>
  </si>
  <si>
    <t>https://amigosdoguri-my.sharepoint.com/:b:/g/personal/renata_freire_sustenidos_org_br/EUxIFwJigAVHjmzKengisDcBq3DsWeMLNtX5JGwK7H1QPQ?e=JvvcZe</t>
  </si>
  <si>
    <t>175-23</t>
  </si>
  <si>
    <t>SERVIÇO DE CAPTAÇÃO,MIXAGEM E MATERIZAÇÃO PARA  CONCERTO DA ORQUESTRA SINFÔNICA</t>
  </si>
  <si>
    <t>Ínicio:17/05/2023 Término:17/05/2023</t>
  </si>
  <si>
    <t>R$ 6.130,00</t>
  </si>
  <si>
    <t>11 982884446</t>
  </si>
  <si>
    <t>https://amigosdoguri-my.sharepoint.com/:b:/g/personal/renata_freire_sustenidos_org_br/EdoN6C80pGtJqJJL7A5GIEgBhkmEnUprie9Zrm6fXMLgOA?e=AxpLJV</t>
  </si>
  <si>
    <t>172-23</t>
  </si>
  <si>
    <t>ANA FLOR DE CARVALHO 01485964105</t>
  </si>
  <si>
    <t>33.484.440/0001-10</t>
  </si>
  <si>
    <t>AULAS DE LITERATURA DE CORDEL</t>
  </si>
  <si>
    <t>Ínicio:09/05/2023  Término: 04/07/2023</t>
  </si>
  <si>
    <t xml:space="preserve">MEDIANTE AVISO PREVIO DE 02 DIAS </t>
  </si>
  <si>
    <t>(11)95838-2583</t>
  </si>
  <si>
    <t>strelasflor@gmail.com</t>
  </si>
  <si>
    <t>Ana Flor</t>
  </si>
  <si>
    <t>https://amigosdoguri-my.sharepoint.com/:b:/g/personal/renata_freire_sustenidos_org_br/ESdSlZ1HrHNDlAIK2UT9vjEBknXoNbRMEVjlOCKodXq1cA?e=fTxExw</t>
  </si>
  <si>
    <t>171-23</t>
  </si>
  <si>
    <t>WENDELL DA SILVA MIRANDA</t>
  </si>
  <si>
    <t>14.927.618/0001-06</t>
  </si>
  <si>
    <t>AULAS PARA ATELIÊ INICIAÇÃO AS ARTES</t>
  </si>
  <si>
    <t>Ínicio:09/05/2023 Término: 18/12/2023</t>
  </si>
  <si>
    <t>(11)99871-7602</t>
  </si>
  <si>
    <t>contato@malungadapc.com</t>
  </si>
  <si>
    <t>Wandell da Silva</t>
  </si>
  <si>
    <t>https://amigosdoguri-my.sharepoint.com/:b:/g/personal/renata_freire_sustenidos_org_br/EYhGuzH967VMg5oY9HO1GHgB4vRgc7fe97jsZUMNBn2dlg?e=1ElktW</t>
  </si>
  <si>
    <t>161-23</t>
  </si>
  <si>
    <t>JOAO LUIS MACIEL DA SILVA 16503613784</t>
  </si>
  <si>
    <t xml:space="preserve">35.677.612/0001-06 </t>
  </si>
  <si>
    <t>MUSICO PARA CONCERTO ORQUESTRA SINFÔNICA</t>
  </si>
  <si>
    <t>R$ 1.060,00</t>
  </si>
  <si>
    <t>(21)971635459</t>
  </si>
  <si>
    <t xml:space="preserve"> joaoluisfagote@hotmail.com</t>
  </si>
  <si>
    <t>João Luis</t>
  </si>
  <si>
    <t>https://amigosdoguri-my.sharepoint.com/:b:/g/personal/renata_freire_sustenidos_org_br/EZJbYVzOiRpMvU-riLTODYYByxuohJ3unO30neYHxec5rg?e=cQEYIy</t>
  </si>
  <si>
    <t>174-23</t>
  </si>
  <si>
    <t>1.027</t>
  </si>
  <si>
    <t>SERVIÇO DE CAPTAÇÃO,EDIÇÃO E POS-PRODUÇÃO PARA  CONCERTO DA ORQUESTRA SINFÔNICA</t>
  </si>
  <si>
    <t>R$ 4.500,00</t>
  </si>
  <si>
    <t>(11) 99113 8636</t>
  </si>
  <si>
    <t>https://amigosdoguri-my.sharepoint.com/:b:/g/personal/renata_freire_sustenidos_org_br/EQrQQjpGH_RKiJX9bqgoYn0Bi40NE6UA6dfMScGcmtvWPg?e=fKWRhd</t>
  </si>
  <si>
    <t>177-23</t>
  </si>
  <si>
    <t>FANZINE LTDA</t>
  </si>
  <si>
    <t>69.963.734/0001-72</t>
  </si>
  <si>
    <t xml:space="preserve">APRSENTAÇÃO MUSICAL -JOHNNY HOOKER </t>
  </si>
  <si>
    <t>Ínicio: 17/06/2023 Término:17/06/2023</t>
  </si>
  <si>
    <t>R$ 27.000,00</t>
  </si>
  <si>
    <t>41 99695-1344</t>
  </si>
  <si>
    <t xml:space="preserve"> eventos@polarize.com.br</t>
  </si>
  <si>
    <t>Felipe Rocha</t>
  </si>
  <si>
    <t>https://amigosdoguri-my.sharepoint.com/:b:/g/personal/renata_freire_sustenidos_org_br/EVDOTl_fFvBKpAxEONGuxqQBQo4bBMmvrCWIVvMPQo0JYA?e=uLfcMI</t>
  </si>
  <si>
    <t>184-23</t>
  </si>
  <si>
    <t>D4G COMUNICAÇÃO E DESIGN LTDA</t>
  </si>
  <si>
    <t>11.762.230/0001-04</t>
  </si>
  <si>
    <t xml:space="preserve"> DESENVOLVIMENTO  IDENTIDADE VISUAL E UM PLANO DE 
COMUNICAÇÃO PARA O CONSERVATORIO</t>
  </si>
  <si>
    <t>Ínicio:15/05/2023 Término: 11/08/2023</t>
  </si>
  <si>
    <t xml:space="preserve"> 11 3097 3700/96433 1917</t>
  </si>
  <si>
    <t>jorge@d4g.com.br</t>
  </si>
  <si>
    <t>Jorge Monge</t>
  </si>
  <si>
    <t>https://amigosdoguri-my.sharepoint.com/:b:/g/personal/renata_freire_sustenidos_org_br/EdUrmBNQ0cBNjDuekUFAh-UB_-lWsd_k2ArMrdZ2bQUzGw?e=3v2Q7g</t>
  </si>
  <si>
    <t>109-23</t>
  </si>
  <si>
    <t>FORNECIMENTO KIT LANCHE E COFFE BREAK</t>
  </si>
  <si>
    <t>Ínicio:25/05/2023 Término: 24/05/2024</t>
  </si>
  <si>
    <t>MEDIANTE AVISO PREVIO DE30 DIAS</t>
  </si>
  <si>
    <t>(15)99696-3817</t>
  </si>
  <si>
    <t>Claudia Rauscher</t>
  </si>
  <si>
    <t>https://amigosdoguri-my.sharepoint.com/:b:/g/personal/renata_freire_sustenidos_org_br/ERe4Br3jlb1Pq1s08FAnttgB9Xd3gdmOUfPMemDXOjShkg?e=2YRE0M</t>
  </si>
  <si>
    <t>ROBERTA MARTINS 47010158819</t>
  </si>
  <si>
    <t>46.744.149/0001-86</t>
  </si>
  <si>
    <t>(15)99793-0906</t>
  </si>
  <si>
    <t>nutri.marciamartins28@gmail.com</t>
  </si>
  <si>
    <t>Marcia Martins</t>
  </si>
  <si>
    <t>https://amigosdoguri-my.sharepoint.com/:b:/g/personal/renata_freire_sustenidos_org_br/EZdGvBNZtu1LrzU75K830AsBfDrvThbfBeDgPBvL8aUHcw?e=gMPcuO</t>
  </si>
  <si>
    <t>SC SUPERMERCADO LTDA</t>
  </si>
  <si>
    <t>49.567.654/0001-90</t>
  </si>
  <si>
    <t>(15)98117-4886</t>
  </si>
  <si>
    <t xml:space="preserve">supermiltinho496@hotmail.com </t>
  </si>
  <si>
    <t>Alessandra Correa</t>
  </si>
  <si>
    <t>https://amigosdoguri-my.sharepoint.com/:b:/g/personal/renata_freire_sustenidos_org_br/ETILsbsI7clOoZ-bn_eU7HoBwjM7SJo3HbiNq-xHnSML4Q?e=mE3UQg</t>
  </si>
  <si>
    <t>INTEGRAL NUTTRI ALIMENTAÇÃO E SERVIÇOS EIRELI</t>
  </si>
  <si>
    <t>28.070.436/0001-76</t>
  </si>
  <si>
    <t>(11)98981-0882</t>
  </si>
  <si>
    <t>aure.regina@integralnuttri.com.br</t>
  </si>
  <si>
    <t>Aurea Regina</t>
  </si>
  <si>
    <t>https://amigosdoguri-my.sharepoint.com/:b:/g/personal/renata_freire_sustenidos_org_br/EQJlz2SoM9FJo2DJW6aMHG0BvqRYZW35DOLR8i3q0_ZK6A?e=zligT4</t>
  </si>
  <si>
    <t>169-23</t>
  </si>
  <si>
    <t>1.054</t>
  </si>
  <si>
    <t>JULIE STEFANE DORRICO PERES 00157661288</t>
  </si>
  <si>
    <t>39.864.337/0001-82</t>
  </si>
  <si>
    <t>CURSO PARA 1º ANO ARTES CÊNICAS</t>
  </si>
  <si>
    <t>Ínicio:15/05/2023 Término: 15/12/2023</t>
  </si>
  <si>
    <t>69 981387128</t>
  </si>
  <si>
    <t>juliedorrico@gmail.com</t>
  </si>
  <si>
    <t>Julie Stefane</t>
  </si>
  <si>
    <t>https://amigosdoguri-my.sharepoint.com/:b:/g/personal/renata_freire_sustenidos_org_br/EbypCiDeSr9Ki2Oa9SrI6vYBYEE8utOrqdi1O8ZcVSMYkg?e=deoMdf</t>
  </si>
  <si>
    <t>164-23</t>
  </si>
  <si>
    <t>SANDRA MARA DA CUNHA</t>
  </si>
  <si>
    <t>CPF: 288.839.691-20</t>
  </si>
  <si>
    <t>R$ 2.000,00</t>
  </si>
  <si>
    <t xml:space="preserve"> (11) 98133-2709</t>
  </si>
  <si>
    <t>cunhasandramarada@gmail.com</t>
  </si>
  <si>
    <t>Sandra Mara</t>
  </si>
  <si>
    <t>https://amigosdoguri-my.sharepoint.com/:b:/g/personal/renata_freire_sustenidos_org_br/EZwXJ-xOdAlLoTQC0iXmknIBcnFNNf15PAnNn9GfbyrP8w?e=KBCn7o</t>
  </si>
  <si>
    <t>179-23</t>
  </si>
  <si>
    <t>WANESSA NUNES DOURADO 39478105809</t>
  </si>
  <si>
    <t>19.699.221/0001-28</t>
  </si>
  <si>
    <t>MUSICO PARA PARTICIPAÇÃO DERODA DE CHORO</t>
  </si>
  <si>
    <t>Ínicio:30/05/2023 Término:30/05/2023</t>
  </si>
  <si>
    <t xml:space="preserve"> (11)987797078</t>
  </si>
  <si>
    <t>wanessadouradocontato@gmail.com</t>
  </si>
  <si>
    <t>Wanessa Dourado</t>
  </si>
  <si>
    <t>https://amigosdoguri-my.sharepoint.com/:b:/g/personal/renata_freire_sustenidos_org_br/EaCK1rWtnlBJrQrcgUS_yxcB108dI4yQi1yPci3Ky7KHdg?e=szg5Fhhttps://amigosdoguri-my.sharepoint.com/:b:/g/personal/renata_freire_sustenidos_org_br/EaCK1rWtnlBJrQrcgUS_yxcB108dI4yQi1yPci3Ky7KHdg?e=szg5Fh</t>
  </si>
  <si>
    <t>144-23</t>
  </si>
  <si>
    <t>MOMOCELLO PRODUCOES MUSICAIS E ARTISTICAS LTDA</t>
  </si>
  <si>
    <t xml:space="preserve">36.947.845/0001-36
</t>
  </si>
  <si>
    <t>MASTER CLASS E CONCERTO COM A ORQUESTRA SINFÔNICA</t>
  </si>
  <si>
    <t>Ínicio:15/05/2023  Término: 17/05/2023</t>
  </si>
  <si>
    <t>R$ 20.000,00</t>
  </si>
  <si>
    <t>(31) 99277-0165</t>
  </si>
  <si>
    <t xml:space="preserve"> ajmeneses@msn.com</t>
  </si>
  <si>
    <t>Antônio Geronimo</t>
  </si>
  <si>
    <t>https://amigosdoguri-my.sharepoint.com/:b:/g/personal/renata_freire_sustenidos_org_br/EVclDggiQJdOsjIl9pKiL2cBS5prjRc1is_TcQVDmbVtLA?e=Eu7Frz</t>
  </si>
  <si>
    <t>154-23</t>
  </si>
  <si>
    <t xml:space="preserve">AULAS DE ARTES CÊNICAS </t>
  </si>
  <si>
    <t>Ínicio:09/05/2023 Término: 30/06/2023</t>
  </si>
  <si>
    <t>R$ 2.691,90</t>
  </si>
  <si>
    <t>1 1 9 8 6 0 4 8 4 0 6</t>
  </si>
  <si>
    <t>mayraguanaes@gmail.com</t>
  </si>
  <si>
    <t>Mayra martins</t>
  </si>
  <si>
    <t>https://amigosdoguri-my.sharepoint.com/:b:/g/personal/renata_freire_sustenidos_org_br/ETyC4XzWo9FKk_KPbPMOMDYBcEeRG1RmXdQhZB7ZllSA0Q?e=y2dwTd</t>
  </si>
  <si>
    <t>155-23</t>
  </si>
  <si>
    <t>AULAS DE MUSICA</t>
  </si>
  <si>
    <t>Ínicio:02/05/2023 Término: 11/06/2023</t>
  </si>
  <si>
    <t>R$ 2.243,25</t>
  </si>
  <si>
    <t>15 991896354</t>
  </si>
  <si>
    <t xml:space="preserve"> barbapercussao@gmail.co</t>
  </si>
  <si>
    <t>https://amigosdoguri-my.sharepoint.com/:b:/g/personal/renata_freire_sustenidos_org_br/EVU6w2AidnhJu6Odk-FDdmwBGiI890HPpCOXv_DaZTx0Bg?e=jWAZ7H</t>
  </si>
  <si>
    <t>170-23</t>
  </si>
  <si>
    <t>78 ROTAÇÕES PRODUÇÕES E EVENTOS CULTURAIS LTDA</t>
  </si>
  <si>
    <t>13.380.601/0001-19</t>
  </si>
  <si>
    <t>CONCERTO COM A JAZZ COMBO E MASTER CLASS</t>
  </si>
  <si>
    <t>Ínicio:26/06/2023 Término: 27/06/2023</t>
  </si>
  <si>
    <t>17.100,00</t>
  </si>
  <si>
    <t>(21) 98883-1029</t>
  </si>
  <si>
    <t xml:space="preserve"> contato@78rotacoes.com.br / laercio@78rotacoes.com.br</t>
  </si>
  <si>
    <t>Laercio Costa</t>
  </si>
  <si>
    <t>https://amigosdoguri-my.sharepoint.com/:b:/g/personal/renata_freire_sustenidos_org_br/EXNhQsLzkeZNtMe-NLZUj1QBbJvlbL4aIsbCCPFKzdn6iw?e=56jMHN</t>
  </si>
  <si>
    <t>https://amigosdoguri-my.sharepoint.com/:b:/g/personal/renata_freire_sustenidos_org_br/EdTDUxSwJnZChfss1Qn1lyYBd82Qup2gVqfzLz6OFww9CA?e=QIrzE5</t>
  </si>
  <si>
    <t>183-23</t>
  </si>
  <si>
    <t>CURSO DE CURTA DURAÇÃO ONLINE RITMOS PERNAMBUCANOS</t>
  </si>
  <si>
    <t>81 98790-4459</t>
  </si>
  <si>
    <t>https://amigosdoguri-my.sharepoint.com/:b:/g/personal/renata_freire_sustenidos_org_br/EQwdILXFxKdGoyUU0pHKWXQBMkNMgvecPhwHzHi1tBZW9A?e=KNGwVY</t>
  </si>
  <si>
    <t>176-23</t>
  </si>
  <si>
    <t xml:space="preserve">PRIMULA PRODUÇÕES CULTURAIS LTDA </t>
  </si>
  <si>
    <t>14.977.972/0001-45</t>
  </si>
  <si>
    <t>MASTER CLASS E PARTICIPAÇÃO EM CONCERTO COM A BANDA SINFÔNICA</t>
  </si>
  <si>
    <t>Ínicio:26/06/2023 Término: 28/06/2023</t>
  </si>
  <si>
    <t>5.100,00</t>
  </si>
  <si>
    <t>R$ 5.100,00</t>
  </si>
  <si>
    <t xml:space="preserve"> sergiobize_@gmail.com</t>
  </si>
  <si>
    <t>Sergio Paulo</t>
  </si>
  <si>
    <t>https://amigosdoguri-my.sharepoint.com/:b:/g/personal/renata_freire_sustenidos_org_br/ESBBzkIQbiBPmxnrWQivahoB3WH9lJaaMkBd3ZgKNd7ZZQ?e=eUvg43</t>
  </si>
  <si>
    <t>182-23</t>
  </si>
  <si>
    <t>ROBSON ROGERIO DE MORAES 16014479813</t>
  </si>
  <si>
    <t>32.243.993/0001-19</t>
  </si>
  <si>
    <t>MASTER CLASS E PARTICIPAÇÃO EM CONCERTO COM GRUPO PERCUSSÃO</t>
  </si>
  <si>
    <t>Ínicio:27/06/2023 Término: 01/07/2023</t>
  </si>
  <si>
    <t>R$ 8.000,00</t>
  </si>
  <si>
    <t>(15)99714-9069</t>
  </si>
  <si>
    <t>percussabo@gmail.com</t>
  </si>
  <si>
    <t>Robson Sérgio</t>
  </si>
  <si>
    <t>https://amigosdoguri-my.sharepoint.com/:b:/g/personal/renata_freire_sustenidos_org_br/Ea0PHQJeYjtBuyF5CwGJPfMBk0EuXXPtXWyqNHfN35tTjw?e=BYX7oM</t>
  </si>
  <si>
    <t>188-23</t>
  </si>
  <si>
    <t>ZAAZ PROVEDOR DE INTERNET E TELECOMUNICAÇÕES SA</t>
  </si>
  <si>
    <t>26.453.505/0001-03</t>
  </si>
  <si>
    <t xml:space="preserve"> INTERNET PARA O ALOJAMENTO TATUÍ</t>
  </si>
  <si>
    <t>Ínicio:23/05/2023 Término: 23/05/2024</t>
  </si>
  <si>
    <t>https://amigosdoguri-my.sharepoint.com/:b:/g/personal/renata_freire_sustenidos_org_br/EcyljCtjviJLlstmOWMJwRkBRfw_JGYDB0jxl8KbgGgUgw?e=pfks3l</t>
  </si>
  <si>
    <t>Processo substitui o 7.263-21 - FD INFORMÁTICA</t>
  </si>
  <si>
    <t>197-23</t>
  </si>
  <si>
    <t>LIVIA GIULIANE DA SILVA 38929076840</t>
  </si>
  <si>
    <t>40.479.516/0001-85</t>
  </si>
  <si>
    <t xml:space="preserve">DESIGNER GRAFICA PARA O 28º FETESP </t>
  </si>
  <si>
    <t>Ínicio:26/05/2023 Término: 26/08/2023</t>
  </si>
  <si>
    <t>R$ 4.000,00</t>
  </si>
  <si>
    <t xml:space="preserve"> livia.gs1011@gmail.com</t>
  </si>
  <si>
    <t>Livia Giuliane</t>
  </si>
  <si>
    <t>https://amigosdoguri-my.sharepoint.com/:b:/g/personal/renata_freire_sustenidos_org_br/EcnxMyAdrdpPqdyL9WmkXwoBMqpVoF8RtGJTbKPQ-PXCnA?e=93HSF9</t>
  </si>
  <si>
    <t>198-23</t>
  </si>
  <si>
    <t>COORDENADORA DE COMUNICAÇÃO E SOCIAL MEDIA PARA O 28º FETESP</t>
  </si>
  <si>
    <t>R$ 3.000,00</t>
  </si>
  <si>
    <t>(15) 99804-4202</t>
  </si>
  <si>
    <t xml:space="preserve"> lubalorenzetti@gmail.com</t>
  </si>
  <si>
    <t>Luiza Lorenzetti</t>
  </si>
  <si>
    <t>https://amigosdoguri-my.sharepoint.com/:b:/g/personal/renata_freire_sustenidos_org_br/ESwtu6thfMtKhLP9Grx_v_IBDETeG30VQvX7kGklxmrgzA?e=eTiwqY</t>
  </si>
  <si>
    <t>010-23</t>
  </si>
  <si>
    <t>Ínicio:30/06/2023 Término: 29/06/2025</t>
  </si>
  <si>
    <t>https://amigosdoguri-my.sharepoint.com/:b:/g/personal/renata_freire_sustenidos_org_br/EVPtkMdvuj9Mlv2EXDPWaBABop9tBtCrJwhNlt_AOBfMwg?e=kOdIsb</t>
  </si>
  <si>
    <t>194-23</t>
  </si>
  <si>
    <t>GUSTAVO ANDRADE MACIEL 08589456498</t>
  </si>
  <si>
    <t>41.740.491/0001-94</t>
  </si>
  <si>
    <t>MINISTRAR VIDEOAULA POR YOUTUBE E INSERÇÃO DE AUDIODRESCRIÇÃO, LEGENDA E LIBRAS</t>
  </si>
  <si>
    <t>MEDIANTE AVISO PREVIO DE02 DIAS</t>
  </si>
  <si>
    <t>R$ 13.000,00</t>
  </si>
  <si>
    <t>(81)999262497</t>
  </si>
  <si>
    <t>gugapod972@gmail.com</t>
  </si>
  <si>
    <t xml:space="preserve">Gustavo Andrade </t>
  </si>
  <si>
    <t>https://amigosdoguri-my.sharepoint.com/:b:/g/personal/renata_freire_sustenidos_org_br/ETe_1EilxelDrI1j2zRPV7kBlzlz941Zjprt3xuIvzUC_g?e=oWhs7X</t>
  </si>
  <si>
    <t>201-23</t>
  </si>
  <si>
    <t>LUIS OTAVIO DE SOUSA SANTOS 92737323649</t>
  </si>
  <si>
    <t>22.260.821/0001-08</t>
  </si>
  <si>
    <t>MINISTRAR VIDEOAULA POR YOUTUBE</t>
  </si>
  <si>
    <t>Ínicio:30/05/2023  Término: 15/06/2023</t>
  </si>
  <si>
    <t>(11)99217-2583</t>
  </si>
  <si>
    <t>luotsantos72@gmail.com</t>
  </si>
  <si>
    <t>Luis Otávio</t>
  </si>
  <si>
    <t>https://amigosdoguri-my.sharepoint.com/:b:/g/personal/renata_freire_sustenidos_org_br/ETXyMbf8qyJOiwYSwtu60pgBqSJS1lwXe7hZQFomWULWXg?e=kYSsiV</t>
  </si>
  <si>
    <t>210-23</t>
  </si>
  <si>
    <t>JOSE ARMESINO RODRIGUES NETO 78925045753</t>
  </si>
  <si>
    <t>17.299.828/0001-95</t>
  </si>
  <si>
    <t>(21)98216-7906</t>
  </si>
  <si>
    <t xml:space="preserve"> zeka.rodrigues@gmail.com</t>
  </si>
  <si>
    <t>José Armesino</t>
  </si>
  <si>
    <t>https://amigosdoguri-my.sharepoint.com/:b:/g/personal/renata_freire_sustenidos_org_br/EYbqacZidv5Esl3t-ic3VBgB_cHHEpNNX6nhQkSW05j_BQ?e=dIeW3l</t>
  </si>
  <si>
    <t>209-23</t>
  </si>
  <si>
    <t>1.302</t>
  </si>
  <si>
    <t>IVY CRISTINA SZOT 40956178880</t>
  </si>
  <si>
    <t>42.931.338/0001-07</t>
  </si>
  <si>
    <t>SOLISTA PARA COMPOR CORAL PAULISTANO</t>
  </si>
  <si>
    <t>Ínicio:02/06/2023 Término:02/06/2023</t>
  </si>
  <si>
    <t>R$ 750,00</t>
  </si>
  <si>
    <t xml:space="preserve"> (11)982593901</t>
  </si>
  <si>
    <t xml:space="preserve"> ivy-cs@hotmail.com</t>
  </si>
  <si>
    <t>Ivy Szot</t>
  </si>
  <si>
    <t>https://amigosdoguri-my.sharepoint.com/:b:/g/personal/renata_freire_sustenidos_org_br/EW8ek3djrnRGu2DdJc01VjcBZijD3_MRDe2ptV8RtM4izg?e=Y51dCM</t>
  </si>
  <si>
    <t>211-23</t>
  </si>
  <si>
    <t>1.297</t>
  </si>
  <si>
    <t>MASTRCLASS NO ENCONTRO DE REGÊNCIA</t>
  </si>
  <si>
    <t>Ínicio:03/06/2023 Término:03/06/2023</t>
  </si>
  <si>
    <t>(11) 99671-0127</t>
  </si>
  <si>
    <t>MONICA.GIARDINI@UOL.COM.BR</t>
  </si>
  <si>
    <t>Monica Giardini</t>
  </si>
  <si>
    <t>https://amigosdoguri-my.sharepoint.com/:b:/g/personal/renata_freire_sustenidos_org_br/EZovCveoTbxMtsBFUn-LN5MBsYKRqvhDbJmwchhzQpPV-A?e=pEEPYE</t>
  </si>
  <si>
    <t>200-23</t>
  </si>
  <si>
    <t>1.047</t>
  </si>
  <si>
    <t xml:space="preserve">ECLAT PROMOÇÕES ARTÍSTICAS LTDA </t>
  </si>
  <si>
    <t>60.987.369/0001-61</t>
  </si>
  <si>
    <t>MARSTERCLASS E CONCERTO CAMERATA DE VIOLÕES</t>
  </si>
  <si>
    <t>Ínicio:23/06/2023 Término: 24/06/2023</t>
  </si>
  <si>
    <t>(11) 99135-3917</t>
  </si>
  <si>
    <t>adeliaissa@uol.com.br</t>
  </si>
  <si>
    <t>Adelia Issa</t>
  </si>
  <si>
    <t>https://amigosdoguri-my.sharepoint.com/:b:/g/personal/renata_freire_sustenidos_org_br/EUZ1klQfAdtElKYNsdFFprkBdNGdY2aCGbuyd8kE8FN8Ww?e=QssPRL</t>
  </si>
  <si>
    <t>SEM DIGULVAÇÃO</t>
  </si>
  <si>
    <t xml:space="preserve">DANIELE </t>
  </si>
  <si>
    <t>PEDRO FAUSTINO DOS SANTOS 09929976825</t>
  </si>
  <si>
    <t>35.123.846/0001-01</t>
  </si>
  <si>
    <t>INSTALAÇÃO DE RED PEX GÁS ALOJAMENTO</t>
  </si>
  <si>
    <t>Ínicio:05/06/2023 Término: 15/06/2023</t>
  </si>
  <si>
    <t>1.643,00</t>
  </si>
  <si>
    <t>R$ 1.643,00</t>
  </si>
  <si>
    <t>(15)99730-0909</t>
  </si>
  <si>
    <t>pedro.f.santos19@gmail.com</t>
  </si>
  <si>
    <t>Pedro Faustino</t>
  </si>
  <si>
    <t>https://amigosdoguri-my.sharepoint.com/:b:/g/personal/renata_freire_sustenidos_org_br/EbbqriHocjVEt96WtTO0lTABFMY2b55YyEIJZMpFXh36Sg?e=7cvEqx</t>
  </si>
  <si>
    <t>https://amigosdoguri-my.sharepoint.com/:b:/g/personal/renata_freire_sustenidos_org_br/ERHnVh6ns2JJtTW4J4baqOIBaFJZFLJQTFoabN2YDDJdeA?e=yHGSmS</t>
  </si>
  <si>
    <t>212-23</t>
  </si>
  <si>
    <t>1025-1026</t>
  </si>
  <si>
    <t>ELABORAÇÃO DE PROJETOS ELÉTRICA TATUÍ</t>
  </si>
  <si>
    <t>Ínicio:01/06/2023 Término: 30/07/2023</t>
  </si>
  <si>
    <t>16.800,00</t>
  </si>
  <si>
    <t>R$ 8.400,00</t>
  </si>
  <si>
    <t>(15)99743-8110</t>
  </si>
  <si>
    <t xml:space="preserve"> controlefinanceiro2018@outlook.com-</t>
  </si>
  <si>
    <t>https://amigosdoguri-my.sharepoint.com/:b:/g/personal/renata_freire_sustenidos_org_br/EQWKy60JjONOsQtW3vu_WFwBHnkGmpOQVIRmuYef1LdMyA?e=DWR5r0</t>
  </si>
  <si>
    <t>206-23</t>
  </si>
  <si>
    <t>1.367</t>
  </si>
  <si>
    <t>MARINA CORAZZA PADOVANI 31051342805</t>
  </si>
  <si>
    <t>18.410.859/0001-34</t>
  </si>
  <si>
    <t xml:space="preserve">ACOMPANHAMENTO DO PROCESSO CRIATIVO DO ESPETÁCULO LA RONDE </t>
  </si>
  <si>
    <t>Ínicio:17/06/2023 Término: 23/12/2023</t>
  </si>
  <si>
    <t>R$ 10.000,00</t>
  </si>
  <si>
    <t>11 98171-9917</t>
  </si>
  <si>
    <t xml:space="preserve"> marinacorazzapadovani@yahoo.com.br</t>
  </si>
  <si>
    <t>Marina Corazza</t>
  </si>
  <si>
    <t>https://amigosdoguri-my.sharepoint.com/:b:/g/personal/renata_freire_sustenidos_org_br/EYnfwofaafdEs68eBr0Cm7QBwTnQWgInqHdAp4JZvoIlcg?e=rKXg8a</t>
  </si>
  <si>
    <t>208-23</t>
  </si>
  <si>
    <t>1.296</t>
  </si>
  <si>
    <t>JOAO MARIA DA SILVA JUNIOR 06597337816</t>
  </si>
  <si>
    <t>26.934.362/0001-43</t>
  </si>
  <si>
    <t>FOTOGRAFO 28º FETESP</t>
  </si>
  <si>
    <t>Ínicio:21/07/2023 Término: 30/07/2023</t>
  </si>
  <si>
    <t>MEDIANTE AVISO PREVIO DE15 DIAS</t>
  </si>
  <si>
    <t>R$ 7.000,00</t>
  </si>
  <si>
    <t>19 32281902 / 19 981846946</t>
  </si>
  <si>
    <t xml:space="preserve"> jotaemsi@gmail.com</t>
  </si>
  <si>
    <t>João Maria</t>
  </si>
  <si>
    <t>https://amigosdoguri-my.sharepoint.com/:b:/g/personal/renata_freire_sustenidos_org_br/EfyJfigx_iNOnbtHCLh97fIBe_Q7TQ2N-1-HmN6p9ihXGA?e=BrvgPo</t>
  </si>
  <si>
    <t>https://amigosdoguri-my.sharepoint.com/:b:/g/personal/renata_freire_sustenidos_org_br/Ebz81iWYGrpJvZzGmJTvqYABp-xe4KeMMb6wa6N4pfdWSg?e=tBgseN</t>
  </si>
  <si>
    <t>203-23</t>
  </si>
  <si>
    <t>MASTERCLASS E PARTICIPAÇÃO NO CONCERTO COM BANDA SINFÔNICA</t>
  </si>
  <si>
    <t>Ínicio:21/06/2023 Término: 28/06/2023</t>
  </si>
  <si>
    <t>veroni@duoconexoesculturais.com</t>
  </si>
  <si>
    <t>Veroni Gireli</t>
  </si>
  <si>
    <t>https://amigosdoguri-my.sharepoint.com/:b:/g/personal/renata_freire_sustenidos_org_br/EZSH10RUpatAiGp7HAcR70kBDoms7jqmgnjz1WFByvof0A?e=i4RRky</t>
  </si>
  <si>
    <t>218-23</t>
  </si>
  <si>
    <t>THAINA ROBERTA SANTA BRIGIDA DA SILVA SOUZA</t>
  </si>
  <si>
    <t>50.810.657/0001-92</t>
  </si>
  <si>
    <t>MASTERCLASS E PARTICIPAÇÃO NO CONCERTO COM ORQUESTRA SINFÔNICA</t>
  </si>
  <si>
    <t>Ínicio:12/06/2023 Término: 14/06/2023</t>
  </si>
  <si>
    <t>5.400,00</t>
  </si>
  <si>
    <t xml:space="preserve"> (091) 981808423</t>
  </si>
  <si>
    <t xml:space="preserve"> thainagesang@gmail.com</t>
  </si>
  <si>
    <t>Thaina Roberta</t>
  </si>
  <si>
    <t>https://amigosdoguri-my.sharepoint.com/:b:/g/personal/renata_freire_sustenidos_org_br/ERPBFwWiDw9NhdOP_QM6kZkBea4Im4NVhgkLx9clipw8MQ?e=GbwQif</t>
  </si>
  <si>
    <t>217-23</t>
  </si>
  <si>
    <t>LOUMAX COMUNICACOES LTD</t>
  </si>
  <si>
    <t>11.162.044/0001-34</t>
  </si>
  <si>
    <t>ELABORAÇÃO DE 4 VIDEAULAS</t>
  </si>
  <si>
    <t xml:space="preserve"> 1195272-2352 </t>
  </si>
  <si>
    <t>contatofabricaderap@gmail.com</t>
  </si>
  <si>
    <t>Marcelo Silva</t>
  </si>
  <si>
    <t>https://amigosdoguri-my.sharepoint.com/:b:/g/personal/renata_freire_sustenidos_org_br/EUZRQ9RbgU9Jr0rPkyPgwQMBKK3Oc6eiI2VC-qFrUhv0Mw?e=vL3xuI</t>
  </si>
  <si>
    <t>219-23</t>
  </si>
  <si>
    <t>1.365</t>
  </si>
  <si>
    <t>HENRIQUE NEVES VILELA 03661287605</t>
  </si>
  <si>
    <t>46.836.308/0001-7</t>
  </si>
  <si>
    <t>Ínicio:30/05/2023 Término: 15/06/2023</t>
  </si>
  <si>
    <t>(31)98731-4640</t>
  </si>
  <si>
    <t>henriquenvilela@gmail.com</t>
  </si>
  <si>
    <t>Henrique neves</t>
  </si>
  <si>
    <t>https://amigosdoguri-my.sharepoint.com/:b:/g/personal/renata_freire_sustenidos_org_br/EYqptTkzXjNHigQIssemmtYBY7a9qq0XsC275hUn7kpmJQ?e=6l9oYk</t>
  </si>
  <si>
    <t>167-23</t>
  </si>
  <si>
    <t>SHOWCASES PRO TECNOLOGIA LTDA</t>
  </si>
  <si>
    <t>05.411.789/0001-97</t>
  </si>
  <si>
    <t xml:space="preserve"> AUDIODESCRIÇÃO GRAVADA E SIMULTÂNEA</t>
  </si>
  <si>
    <t>Ínicio:12/06/2023 Término: 11/06/2025</t>
  </si>
  <si>
    <t>(11)3838-2306</t>
  </si>
  <si>
    <t>comercial@showcasepro.com.br</t>
  </si>
  <si>
    <t>Manoela Franco</t>
  </si>
  <si>
    <t>https://amigosdoguri-my.sharepoint.com/:b:/g/personal/renata_freire_sustenidos_org_br/EZ8vm02RRltLtnQgPVn5o18Bs6Vg6uPyEcOzoFaTcWkAig?e=kueElu</t>
  </si>
  <si>
    <t>ACCESS GESTÃO DE DOCUMENTOS LTDA</t>
  </si>
  <si>
    <t>22.755.266/0001-87</t>
  </si>
  <si>
    <t>Ínicio:01/05/2023 Término: 14/11/2023</t>
  </si>
  <si>
    <t>https://amigosdoguri-my.sharepoint.com/:b:/g/personal/renata_freire_sustenidos_org_br/ESYd9DCHwvNFjR2dIn_Cx80BUKuManZuShYz8pdwCu3dWg?e=jgcOrz</t>
  </si>
  <si>
    <t>7378 (CESSÃO DE DIREITOS)</t>
  </si>
  <si>
    <t>237-23</t>
  </si>
  <si>
    <t>AMERICA NET S.A</t>
  </si>
  <si>
    <t>01.778.972/0001-74</t>
  </si>
  <si>
    <t>FIBRA 300 MEGA</t>
  </si>
  <si>
    <t>Ínicio:02/05/2023 Término: 01/05/2025</t>
  </si>
  <si>
    <t>2.943,84</t>
  </si>
  <si>
    <t>https://amigosdoguri-my.sharepoint.com/:b:/g/personal/renata_freire_sustenidos_org_br/ESWNisl3IwlLmgtFwFzRWW0Bzu-a-kfaXcogUCJ5uCZfaw?e=aK9YWZ</t>
  </si>
  <si>
    <t>CONTRATO PUBLICO -MPE - ADESÃO - INDETERMINADO</t>
  </si>
  <si>
    <t>264-23</t>
  </si>
  <si>
    <t>ARAÚJO &amp; CARVALHO DISTRIBUIDORA DE GÁS LTDA</t>
  </si>
  <si>
    <t>68.149.848/0001-10</t>
  </si>
  <si>
    <t>FORNECIMENTO DE GAS GLP UNID.I E ALOJAMENTO</t>
  </si>
  <si>
    <t>Ínicio:17/07/2023 Término: 17/07/2025</t>
  </si>
  <si>
    <t>(15)3251-9297/(15)99699-7151</t>
  </si>
  <si>
    <t>kikogas@kikogas.com.br</t>
  </si>
  <si>
    <t>Francisco Ezequiel</t>
  </si>
  <si>
    <t>https://amigosdoguri-my.sharepoint.com/:b:/g/personal/renata_freire_sustenidos_org_br/Ed7ESNGxkJNGoRHT7OIk5zcBdndhx2cQKlQjkMDpREMaQA?e=MEiZ9f</t>
  </si>
  <si>
    <t>223-23</t>
  </si>
  <si>
    <t>50.280.287 LUANNA MARIN DE OLIVEIRA</t>
  </si>
  <si>
    <t xml:space="preserve">50.280.287/0001-29 </t>
  </si>
  <si>
    <t>PRODUTORA DE CONTEUDO PLENO SUSTENIDOS</t>
  </si>
  <si>
    <t>Ínicio:24/04/2023 Término: 31/12/2023</t>
  </si>
  <si>
    <t>R$ 52.000,00</t>
  </si>
  <si>
    <t>https://amigosdoguri-my.sharepoint.com/:b:/g/personal/renata_freire_sustenidos_org_br/ER9dGDbURbtKkuOOzHhHi5UB9x2DCsWcxePK1rVFuPKjnw?e=gank4B</t>
  </si>
  <si>
    <t>232-23</t>
  </si>
  <si>
    <t>REGISTRO DE AUDIOVISUAL, CAPTAÇÃO E EDIÇÃO DE IMAGENS</t>
  </si>
  <si>
    <t>Ínicio:24/05/2023 Término:24/05/2023</t>
  </si>
  <si>
    <t>4.500,00</t>
  </si>
  <si>
    <t>Olindo de Oliveira</t>
  </si>
  <si>
    <t>https://amigosdoguri-my.sharepoint.com/:b:/g/personal/renata_freire_sustenidos_org_br/EYIybmRD6VZFmVUjxhDR3o0B7R_MC6duounL1VUamyE90Q?e=SAbg4T</t>
  </si>
  <si>
    <t>221-23</t>
  </si>
  <si>
    <t>1.299</t>
  </si>
  <si>
    <t>LUCIANA MELAMED STEIDL 03017215997</t>
  </si>
  <si>
    <t>34.236.193/0001-04</t>
  </si>
  <si>
    <t>MINISTRAR MASTERCLASS E PARTICIPAR CONCERTO COM A ORQUESTRA SINFÔNICA</t>
  </si>
  <si>
    <t>5.300,00</t>
  </si>
  <si>
    <t>(41)99214-7030</t>
  </si>
  <si>
    <t>lumelamed@hotmail.com</t>
  </si>
  <si>
    <t>https://amigosdoguri-my.sharepoint.com/:b:/g/personal/renata_freire_sustenidos_org_br/EQx69mgA3f1Fs7k8vCnS6foBzWC9ybDnZxsgHwTd9pnwtg?e=k3g1fF</t>
  </si>
  <si>
    <t>230-23</t>
  </si>
  <si>
    <t xml:space="preserve">FORMIDAVEL PRODUCOES ARTISTICAS LTDA </t>
  </si>
  <si>
    <t>10.461.414/0001-71</t>
  </si>
  <si>
    <t>ELABORAÇÃO DE VIDEOAULA</t>
  </si>
  <si>
    <t>Ínicio:30/06/2023 Término: 30/06/2023</t>
  </si>
  <si>
    <t>(11) 99127-2744</t>
  </si>
  <si>
    <t xml:space="preserve"> danielrmaia@gmail.com</t>
  </si>
  <si>
    <t>Daniel Maia</t>
  </si>
  <si>
    <t>https://amigosdoguri-my.sharepoint.com/:b:/g/personal/renata_freire_sustenidos_org_br/EcRP1fPqGtJKmBDR1Y7Msu4BVcY5VB1FvcYwYjRlS9gpZQ?e=TjVpYZ</t>
  </si>
  <si>
    <t>233-23</t>
  </si>
  <si>
    <t>REGISTRO DE ÁUDIO, CAPTAÇÃO, EDIÇÃO, MIXAGEM E MASTERIZAÇÃO</t>
  </si>
  <si>
    <t>6.130,00</t>
  </si>
  <si>
    <t>Henrique André Magalhães</t>
  </si>
  <si>
    <t>https://amigosdoguri-my.sharepoint.com/:b:/g/personal/renata_freire_sustenidos_org_br/EWH43KoC30JJo51MzPn8N6gB5SAsAIcZI0ObaAF6ABem2A?e=xOJExu</t>
  </si>
  <si>
    <t>166-23</t>
  </si>
  <si>
    <t>LUCAS COSTA MERCADANTE 38100560811</t>
  </si>
  <si>
    <t>19.361.870/0001-14</t>
  </si>
  <si>
    <t>CAPTAÇÃO DE AUDIO EDIÇÃO, MIXAGEM E MASTERIZAÇÃO</t>
  </si>
  <si>
    <t>Ínicio:24/06/2023 Término: 29/12/2023</t>
  </si>
  <si>
    <t>15 98121-6698</t>
  </si>
  <si>
    <t>lcmercadante@gmail.com</t>
  </si>
  <si>
    <t>Lucas Mercadante</t>
  </si>
  <si>
    <t>https://amigosdoguri-my.sharepoint.com/:b:/g/personal/renata_freire_sustenidos_org_br/EW7_38fY3mNEg2843aJzVl8BGGgQkPCB_1FLeiRwfsRbLA?e=8ylIoI</t>
  </si>
  <si>
    <t>220-23</t>
  </si>
  <si>
    <t>MASTERCLASS E VIDEOAULAS TATUÍ</t>
  </si>
  <si>
    <t>Ínicio:05/06/2023 Término: 05/06/2023</t>
  </si>
  <si>
    <t>(11) 98083-3909</t>
  </si>
  <si>
    <t>Natália Siufi</t>
  </si>
  <si>
    <t>https://amigosdoguri-my.sharepoint.com/:b:/g/personal/renata_freire_sustenidos_org_br/ETqSMhyu4JVFqvEKZLn4ie8BqEiQtxyTHrx0yb6IeZBSsQ?e=kX1Vem</t>
  </si>
  <si>
    <t>229-23</t>
  </si>
  <si>
    <t>SAFE ADMINISTRACAO HOTELEIRA LTDA.</t>
  </si>
  <si>
    <t>21.979.378/0002-30</t>
  </si>
  <si>
    <t>HOSPEDAGEM EM HOTEL</t>
  </si>
  <si>
    <t>(19) 99829.3787/(15) 99707.7788</t>
  </si>
  <si>
    <t>: h9486-re@accor.com ou sareisoliveira@gmail.com</t>
  </si>
  <si>
    <t>Sabrina</t>
  </si>
  <si>
    <t>https://amigosdoguri-my.sharepoint.com/:u:/g/personal/renata_freire_sustenidos_org_br/EaaxjycA2ThGlXPGyHsvqnsBFowzKzeXgHAXumAynscg5g?e=yy7IIr</t>
  </si>
  <si>
    <t>163-23</t>
  </si>
  <si>
    <t>1.392</t>
  </si>
  <si>
    <t xml:space="preserve">20446583 RENAN FAVORETTO MANSUR </t>
  </si>
  <si>
    <t>REGISTRO DE VIDEO E EDIÇÃO SOB DEMANDA</t>
  </si>
  <si>
    <t>Ínicio:22/06/2023 Término: 19/12/2023</t>
  </si>
  <si>
    <t>(15)98132-4722</t>
  </si>
  <si>
    <t xml:space="preserve"> contato@mansuraudiovisual.com</t>
  </si>
  <si>
    <t xml:space="preserve"> Renan Fevoretto</t>
  </si>
  <si>
    <t>https://amigosdoguri-my.sharepoint.com/:b:/g/personal/renata_freire_sustenidos_org_br/EawuOMxpI9dBl_SMWwj_kQsBc0O2V7LSWvniRfPTWcvtuA?e=mVPCHV</t>
  </si>
  <si>
    <t>555-21</t>
  </si>
  <si>
    <t>TRIAH GSP INTEGRADORA DE SISTEMAS LTDA</t>
  </si>
  <si>
    <t>19.464.930/0001-24</t>
  </si>
  <si>
    <t>CONSULTORIA PARA IMPLANTAÇÃO DO MÓDULO MLA, DESTINADO À APROVAÇÃO DE DOCUMENTOS QUE SÃO SUBMETIDOS A APROVAÇÃO ELETRÔNICO POR MEIO DO ERP</t>
  </si>
  <si>
    <t>Ínicio:17/12/2021 Término: 17/02/2022</t>
  </si>
  <si>
    <t>VIARÁVEL</t>
  </si>
  <si>
    <t>224-23</t>
  </si>
  <si>
    <t>CESAR MORENO TESSARIN  44.458.207</t>
  </si>
  <si>
    <t>44.458.207/0001-8</t>
  </si>
  <si>
    <t>MANUTENÇÃO DE INSTRUMENTOS DE TECLADOS HISTÓRICOS</t>
  </si>
  <si>
    <t>Ínicio:28/06/2023 Término: 15/08/2023</t>
  </si>
  <si>
    <t>16.600,00</t>
  </si>
  <si>
    <t>R$ 16.600,00</t>
  </si>
  <si>
    <t>(11)9764-2215</t>
  </si>
  <si>
    <t>contato@tessarin.com.br</t>
  </si>
  <si>
    <t>Cesar Terrasin</t>
  </si>
  <si>
    <t>https://amigosdoguri-my.sharepoint.com/:b:/g/personal/renata_freire_sustenidos_org_br/EUs9dMy_H85KmzLQLOnwJNQB15eB6F76M0fgQZSHFkT7OA?e=LwU1kt</t>
  </si>
  <si>
    <t>238-23</t>
  </si>
  <si>
    <t>1.298</t>
  </si>
  <si>
    <t>CONSULTORIA E FORMAÇÃO EM POLITICAS AFIRMATIVAS</t>
  </si>
  <si>
    <t>Ínicio:12/06/2023 Término: 12/03/2024</t>
  </si>
  <si>
    <t>21.600,00</t>
  </si>
  <si>
    <t>R$ 10.800,00</t>
  </si>
  <si>
    <t>YAMILAGEO79@GMAIL.COM</t>
  </si>
  <si>
    <t>YAMILA GOLDFARB</t>
  </si>
  <si>
    <t>https://amigosdoguri-my.sharepoint.com/:b:/g/personal/renata_freire_sustenidos_org_br/ETcAEbgheRxAiUabUbS9L3EBlTp-Y2jsNWyobSz-o1kezQ?e=npdeXT</t>
  </si>
  <si>
    <t>239-23</t>
  </si>
  <si>
    <t>1.375</t>
  </si>
  <si>
    <t>SETIMO SELO PRODUCOES ARTISTICAS LTDA</t>
  </si>
  <si>
    <t>31.908.660/0001-07</t>
  </si>
  <si>
    <t>ELABORAÇÃO DE 4 VÍDEO AULAS</t>
  </si>
  <si>
    <t xml:space="preserve"> (61) 981899427</t>
  </si>
  <si>
    <t xml:space="preserve"> ibrazilianopera@gmail.com</t>
  </si>
  <si>
    <t>João Claudio</t>
  </si>
  <si>
    <t>https://amigosdoguri-my.sharepoint.com/:b:/g/personal/renata_freire_sustenidos_org_br/ERLvi_9lb_9EkcHiPKozWnYBW0kgOtero1pOyQvtPbAauw?e=4CJ7dd</t>
  </si>
  <si>
    <t>241-23</t>
  </si>
  <si>
    <t>CURSO DE APERFEIÇOAMENTO ARTES CÊNICAS</t>
  </si>
  <si>
    <t>Ínicio:10/08/2023 Término:  14/12/2023</t>
  </si>
  <si>
    <t>https://amigosdoguri-my.sharepoint.com/:b:/g/personal/renata_freire_sustenidos_org_br/EfIRashmhYxNlGDYEgiL7hwBsosC8kjt3fq68Svm3Nb3oA?e=IC23ze</t>
  </si>
  <si>
    <t>248-23</t>
  </si>
  <si>
    <t>TETEMBUA DANDARA POLI DOS SANTOS</t>
  </si>
  <si>
    <t>21.210.198/0001-08</t>
  </si>
  <si>
    <t>APRESENTAÇÃO DA INSTALAÇÃO PERFORMATIVA PARA O 28º FETESP</t>
  </si>
  <si>
    <t>20.000,00</t>
  </si>
  <si>
    <t xml:space="preserve"> 11-97165-8965</t>
  </si>
  <si>
    <t xml:space="preserve"> tetembua.dandara@gmail.com</t>
  </si>
  <si>
    <t>tetenbua Danadara</t>
  </si>
  <si>
    <t>https://amigosdoguri-my.sharepoint.com/:b:/g/personal/renata_freire_sustenidos_org_br/EamAjnqfs-FEg12wBrkMBzgBUI863-2uJZAVKWJGUi5dag?e=lAS4vq</t>
  </si>
  <si>
    <t>214-23</t>
  </si>
  <si>
    <t>1.412</t>
  </si>
  <si>
    <t xml:space="preserve">GRAFICA RIOPARDENSE LTDA </t>
  </si>
  <si>
    <t>08.065.507/0001-35</t>
  </si>
  <si>
    <t>CONFECÇÃO/IMPRESSÃO E INSTALAÇÃO DE PLACAS UNIDADES DE TATUÍ</t>
  </si>
  <si>
    <t>Ínicio:03/07/2023 Término: 17/07/2023</t>
  </si>
  <si>
    <t>1.100,00</t>
  </si>
  <si>
    <t>R$ 1.100,00</t>
  </si>
  <si>
    <t>(19)3608-3636</t>
  </si>
  <si>
    <t>fabio@graficariopardense.com.br</t>
  </si>
  <si>
    <t>Fábio</t>
  </si>
  <si>
    <t>Ta@2108</t>
  </si>
  <si>
    <t>https://amigosdoguri-my.sharepoint.com/:b:/g/personal/renata_freire_sustenidos_org_br/EV-pe31PqsNPjYYIUL4buAoBrNHsrGWyVHfor_XejOt4BQ?e=k4UlTq</t>
  </si>
  <si>
    <t>240-23</t>
  </si>
  <si>
    <t>NELSON AYRES SOM E IMAGEM LTDA</t>
  </si>
  <si>
    <t>62.762.133/0001-52</t>
  </si>
  <si>
    <t>MASTERCLASS E PARTICIPAÇÃO DA APRESENTAÇÃO COM A BIG BAND</t>
  </si>
  <si>
    <t>Ínicio:04/07/2023 Término: 11/07/2023</t>
  </si>
  <si>
    <t xml:space="preserve"> nelson@nelsonayres.com.br</t>
  </si>
  <si>
    <t>Nelson Ayres</t>
  </si>
  <si>
    <t>https://amigosdoguri-my.sharepoint.com/:b:/g/personal/renata_freire_sustenidos_org_br/EbXKvC7AeHVPtRaEl5TOX5MBqmS1stJoiWTNhae87ajnMA?e=ZQZsAA</t>
  </si>
  <si>
    <t>213-23</t>
  </si>
  <si>
    <t>1.432</t>
  </si>
  <si>
    <t>JOAO PEDRO RIBEIRO DE SOUZA MOREIRA SERVICOS DE LETREIRO</t>
  </si>
  <si>
    <t>37.841.040/0001-76</t>
  </si>
  <si>
    <t>CONFECÇÃO E INSTALAÇÃO DE PLACAS DAS UNIDADES TATUÍ</t>
  </si>
  <si>
    <t>1.000,00</t>
  </si>
  <si>
    <t>11 96322-9901</t>
  </si>
  <si>
    <t>empire.atendimento2@gmail.com</t>
  </si>
  <si>
    <t>João Pedro</t>
  </si>
  <si>
    <t>https://amigosdoguri-my.sharepoint.com/:b:/g/personal/renata_freire_sustenidos_org_br/EWXqLqlbM2FIsTNgvUZB47EBVR_wnL2edVKLv-N1fZfALQ?e=LVKzm8</t>
  </si>
  <si>
    <t>249-23</t>
  </si>
  <si>
    <t>SONIA MACHADO BARBOSA 44.632.169</t>
  </si>
  <si>
    <t>44.632.169/0001-30</t>
  </si>
  <si>
    <t>APRESENTAÇÃO DO  ESPETÁCULO FICÇÕES NO 28º FETESP</t>
  </si>
  <si>
    <t>Ínicio:21/07/2023 Término: 21/07/2023</t>
  </si>
  <si>
    <t>R$ 26.000,00</t>
  </si>
  <si>
    <t>EXECUTIVA</t>
  </si>
  <si>
    <t>21 97614-0513</t>
  </si>
  <si>
    <t xml:space="preserve"> soniavvveronica@gmail.com</t>
  </si>
  <si>
    <t>Sonia Machado</t>
  </si>
  <si>
    <t>https://amigosdoguri-my.sharepoint.com/:b:/g/personal/renata_freire_sustenidos_org_br/ESTJnvwGRblDpivgv53AEmgBtIgDWmEbn_ewIbQ2qAZ_Dw?e=TdoEvE</t>
  </si>
  <si>
    <t>246-23</t>
  </si>
  <si>
    <t>CINTIA APARECIDA DELGADO LUIZ 48.904.077</t>
  </si>
  <si>
    <t>CURSO LIVRE ARTES CÊNICAS</t>
  </si>
  <si>
    <t>Ínicio:24/08/2023 Término: 13/10/2023</t>
  </si>
  <si>
    <t>15 99752-3885</t>
  </si>
  <si>
    <t xml:space="preserve"> cintiaapdelgado@gmail.com</t>
  </si>
  <si>
    <t>https://amigosdoguri-my.sharepoint.com/:b:/g/personal/renata_freire_sustenidos_org_br/EcRYGEbIz2tPuvP1conigaQBksk2wAnHPDvYDhmjG3nRVw?e=VocIFY</t>
  </si>
  <si>
    <t>057-23</t>
  </si>
  <si>
    <t>1.233</t>
  </si>
  <si>
    <t>CURSO DE ACORDES E SUA INTERAÇÃO COM MELODIA TATUI</t>
  </si>
  <si>
    <t>https://amigosdoguri-my.sharepoint.com/:b:/g/personal/renata_freire_sustenidos_org_br/Ee2l0MUSA21JisV8KmpouZEBkizAczgPAVD34wjVmf_pJA?e=iFtxFi</t>
  </si>
  <si>
    <t>260-23</t>
  </si>
  <si>
    <t>FABIO CURY DE ANDRADE 40090564871</t>
  </si>
  <si>
    <t xml:space="preserve">21.845.027/0001-55 </t>
  </si>
  <si>
    <t>MUSICISTA PARA APRESENTAÇÃO COM A RODA DE CHORO</t>
  </si>
  <si>
    <t>Ínicio:27/06/2023 Término:27/06/2023</t>
  </si>
  <si>
    <t xml:space="preserve"> 11 99436-3591 </t>
  </si>
  <si>
    <t xml:space="preserve"> fabioperonbandolim@gmail.com</t>
  </si>
  <si>
    <t>Fábio Cury</t>
  </si>
  <si>
    <t>https://amigosdoguri-my.sharepoint.com/:b:/g/personal/renata_freire_sustenidos_org_br/EUs2N-T1EBtFpJ6fWTaS3WUBNAAvQdAebyNtB7sCQrPRTA?e=AAZHiQ</t>
  </si>
  <si>
    <t>191-23</t>
  </si>
  <si>
    <t>WBS CONSULTORIA EM GOVERNANCA EMPRESARIAL LTDA</t>
  </si>
  <si>
    <t>28.977.394/0001-51</t>
  </si>
  <si>
    <t>CONSULTORIA PARA PESQUISA SALARIAL</t>
  </si>
  <si>
    <t>Ínicio:28/06/2023 Término: 27/06/2024</t>
  </si>
  <si>
    <t>R$ 2.333,34</t>
  </si>
  <si>
    <t>https://amigosdoguri-my.sharepoint.com/:b:/g/personal/renata_freire_sustenidos_org_br/EcASmtSMCiBLuXPoy6r8RRUB-jvnJF3bwCWLgc4SJpsD7A?e=SrKKhb</t>
  </si>
  <si>
    <t>ENGEMED SEGURANCA DO TRABALHO E MEIO AMBIENTE LTDA</t>
  </si>
  <si>
    <t>05.459.635/0001-75</t>
  </si>
  <si>
    <t>https://amigosdoguri-my.sharepoint.com/:b:/g/personal/renata_freire_sustenidos_org_br/EVPtkMdvuj9Mlv2EXDPWaBABop9tBtCrJwhNlt_AOBfMwg?e=e7HLIM</t>
  </si>
  <si>
    <t>256-23</t>
  </si>
  <si>
    <t>CLAUDIA BECK ABELING SZAB (ANUENTE TERCIO REDONDO)</t>
  </si>
  <si>
    <t xml:space="preserve"> 09.418.679/0001-08</t>
  </si>
  <si>
    <t>MASTER CLASS GRUPO ARTÍSTICO</t>
  </si>
  <si>
    <t>11 3021-0542</t>
  </si>
  <si>
    <t>claudia.abeling@terra.com.br</t>
  </si>
  <si>
    <t>Cláudia Beck</t>
  </si>
  <si>
    <t>https://amigosdoguri-my.sharepoint.com/:b:/g/personal/renata_freire_sustenidos_org_br/EYiwtnuzr5ZGtQoFfevRPRMBRu9PmJ476NhWiG--oPa5hA?e=bdeIJR</t>
  </si>
  <si>
    <t>https://amigosdoguri-my.sharepoint.com/:b:/g/personal/renata_freire_sustenidos_org_br/EbXoKrvaXM9Bi3lNDynoRb0B4I13S696pUkd24nQymTSaA?e=KyjP6N</t>
  </si>
  <si>
    <t>262-23</t>
  </si>
  <si>
    <t>LIGIA HELENA DE ALMEIDA 32575214807</t>
  </si>
  <si>
    <t>23.256.500/0001-94</t>
  </si>
  <si>
    <t xml:space="preserve"> MEDIAÇÃO E APRECIAÇÃO DOS ESPETÁCULOS 28º FETESP</t>
  </si>
  <si>
    <t>Ínicio:23/06/2023 Término: 10/08/2023</t>
  </si>
  <si>
    <t>6.500,00</t>
  </si>
  <si>
    <t>(11)985879247</t>
  </si>
  <si>
    <t>vamosquevenimosbrasil@gmail.com</t>
  </si>
  <si>
    <t>Lígia Helena</t>
  </si>
  <si>
    <t>https://amigosdoguri-my.sharepoint.com/:b:/g/personal/renata_freire_sustenidos_org_br/EQw_2g8-ArBNtV7y4BOcl9IBE6tTju22LgxN5BvHROKC-g?e=rjTIFa</t>
  </si>
  <si>
    <t>263-23</t>
  </si>
  <si>
    <t>1.391</t>
  </si>
  <si>
    <t>RESTAURAÇÃO E MANUTENÇÃO PIANO KAWAI E RONISCH</t>
  </si>
  <si>
    <t>Ínicio:03/11/2023 Término: 17/08/2023</t>
  </si>
  <si>
    <t>29.200,00</t>
  </si>
  <si>
    <t>R$ 29.200,00</t>
  </si>
  <si>
    <t>https://amigosdoguri-my.sharepoint.com/:b:/g/personal/renata_freire_sustenidos_org_br/EWb1AnKkCmZCoa2tev-SjrcBZ-cHuAsa_GLCJzX_pLNc1Q?e=ypY0vM</t>
  </si>
  <si>
    <t>242-23</t>
  </si>
  <si>
    <t>Ínicio:21/07/2023 Término: 20/07/2024</t>
  </si>
  <si>
    <t xml:space="preserve">Andreia </t>
  </si>
  <si>
    <t>https://amigosdoguri-my.sharepoint.com/:b:/g/personal/renata_freire_sustenidos_org_br/ESr8yL58i5VBngvreKRfaUsBLmw6MNY2V1GNJPNN9UnsUA?e=IVwUcu</t>
  </si>
  <si>
    <t>ANTERIOR 932</t>
  </si>
  <si>
    <t>204-23</t>
  </si>
  <si>
    <t>ELABORAÇÃO DE VIDEO AULAS</t>
  </si>
  <si>
    <t xml:space="preserve"> violaofabiolima@hotmail.com</t>
  </si>
  <si>
    <t>Fábio Lima</t>
  </si>
  <si>
    <t>https://amigosdoguri-my.sharepoint.com/:b:/g/personal/renata_freire_sustenidos_org_br/EXCmfe7BDTdFqd20GdJT3xsB3mA5zFBYSjKeQ7dB1d8eyA?e=uRvaWl</t>
  </si>
  <si>
    <t>195-23</t>
  </si>
  <si>
    <t>1.575</t>
  </si>
  <si>
    <t>JAQUELINE CACHONE MEDEIROS 42405331802</t>
  </si>
  <si>
    <t>JAQUELINE CACHONE MEDEIROS</t>
  </si>
  <si>
    <t>36.172.345/0001-70</t>
  </si>
  <si>
    <t>PRODUTOR COORDENADOR PARA MASTER CLASS</t>
  </si>
  <si>
    <t>Ínicio:01/07/2023 Término: 24/12/2023</t>
  </si>
  <si>
    <t>15 99680-1032</t>
  </si>
  <si>
    <t>jaque_cmedeiros@hotmail.com</t>
  </si>
  <si>
    <t>Jaqueline Medeiros</t>
  </si>
  <si>
    <t>https://amigosdoguri-my.sharepoint.com/:b:/g/personal/renata_freire_sustenidos_org_br/Ee078V7nmwxOptCYvTRoQkcBf5ns3Rw5MwSIy5_LCJPCrQ?e=bWZIdT</t>
  </si>
  <si>
    <t>247-23</t>
  </si>
  <si>
    <t>BEHOMAR ROJAS</t>
  </si>
  <si>
    <t>MASTERCLASS E APRESENTAÇÃO MUSICAL TATUÍ</t>
  </si>
  <si>
    <t>Ínicio:16/10/2023 Término: 21/10/2023</t>
  </si>
  <si>
    <t xml:space="preserve"> (11) 99135-3917</t>
  </si>
  <si>
    <t xml:space="preserve">adeliaissa@uol.com.br </t>
  </si>
  <si>
    <t>ADELIAISSA</t>
  </si>
  <si>
    <t>contrato como esboço</t>
  </si>
  <si>
    <t>207-23</t>
  </si>
  <si>
    <t>APRESENTAÇÃO GRUPO MUSICAL TATUÍ</t>
  </si>
  <si>
    <t>Ínicio:28/10/2023 Término:28/10/2023</t>
  </si>
  <si>
    <t>(11) 99345-3639</t>
  </si>
  <si>
    <t>Lidia Bazarian</t>
  </si>
  <si>
    <t>https://amigosdoguri-my.sharepoint.com/:b:/g/personal/renata_freire_sustenidos_org_br/ESEFywY5rq5OnsdsavzQM6UBN247XSf6vhyTGSJcguGBWQ?e=OeKJDY</t>
  </si>
  <si>
    <t>173-23</t>
  </si>
  <si>
    <t>INOVA PUBLICIDADE E PROPAGANDA LTDA</t>
  </si>
  <si>
    <t>15.703.855/0001-56</t>
  </si>
  <si>
    <t xml:space="preserve">MANUTENÇÃO DE SITE DOS EQUIPAMENTOS DA SUSTENIDOS </t>
  </si>
  <si>
    <t>Ínicio:01/09/2023 Término: 01/09/2024</t>
  </si>
  <si>
    <t>R$1.000,00-TT/ R$1.600,00-MS</t>
  </si>
  <si>
    <t>31.200,00</t>
  </si>
  <si>
    <t>https://amigosdoguri-my.sharepoint.com/:b:/g/personal/renata_freire_sustenidos_org_br/EYrdocV2T0tMrCS5V78EW_MB-T4c-4Q4nLBFS1mJZ2SGsQ?e=LQrh9J</t>
  </si>
  <si>
    <t>O FORNECEDOR DESEJA REALIZAR UMA REUNIÃO COM A EQUIPE DE COMUNICAÇÃO, ANTES DE APROVAR O CONTRATO.</t>
  </si>
  <si>
    <t>270-23</t>
  </si>
  <si>
    <t>SEGURANÇÃO E RECEPCIONSTA EVENTOS CONSERVARTORIO DE TATUÍ</t>
  </si>
  <si>
    <t>Ínicio:01/07/2023 Término: 01/09/2023</t>
  </si>
  <si>
    <t>https://amigosdoguri-my.sharepoint.com/:b:/g/personal/renata_freire_sustenidos_org_br/EcE7iiPUxXxLm8kTZMF5kgQBUa0A6Zd8OEys2d1aGDYt5Q?e=lFcf5h</t>
  </si>
  <si>
    <t>267-23</t>
  </si>
  <si>
    <t>1.762</t>
  </si>
  <si>
    <t>JULIO CESAR DE MELO 35258751856</t>
  </si>
  <si>
    <t xml:space="preserve">JULIO CESAR DE MELO </t>
  </si>
  <si>
    <t>29.273.931/0001-45</t>
  </si>
  <si>
    <t>APRESENTAÇÃO ESPETÁCULO 1989 28º FETESP</t>
  </si>
  <si>
    <t>Ínicio:24/07/2023 Término:24/07/2023</t>
  </si>
  <si>
    <t xml:space="preserve"> juliomello08@gmail.com</t>
  </si>
  <si>
    <t>Julio Cesar</t>
  </si>
  <si>
    <t>https://amigosdoguri-my.sharepoint.com/:b:/g/personal/renata_freire_sustenidos_org_br/Ea4cdOM-GvhOkpIxO2_IrfYBvdACFOnj8DkfhQQvmMyyaA?e=QmEmUu</t>
  </si>
  <si>
    <t>268-23</t>
  </si>
  <si>
    <t>KLEBER RODRIGO DA SILVA SANCHES 30406871825</t>
  </si>
  <si>
    <t>22.963.055/0001-30</t>
  </si>
  <si>
    <t>CONFECÇÃO DE CAMISETAS PARA FETESP E ADM</t>
  </si>
  <si>
    <t>Ínicio:07/07/2023 Término: 19/08/2023</t>
  </si>
  <si>
    <t>R$ 8.725,00</t>
  </si>
  <si>
    <t>15 99735-2529</t>
  </si>
  <si>
    <t>estampariatatui@hotmail.com</t>
  </si>
  <si>
    <t>Kleber Rodrigo</t>
  </si>
  <si>
    <t>https://amigosdoguri-my.sharepoint.com/:b:/g/personal/renata_freire_sustenidos_org_br/EYy5Ke8LKsNFl2NMDNbY6NABHxER-K5WIMSYegDTWh9b_w?e=tBzbrA</t>
  </si>
  <si>
    <t>https://amigosdoguri-my.sharepoint.com/:b:/g/personal/renata_freire_sustenidos_org_br/EaYvaFmAaCRJjMOeNhZ3mRQBAOBg0zig_mlBvW0YgqgJhw?e=2oiivu</t>
  </si>
  <si>
    <t>250-23</t>
  </si>
  <si>
    <t>TWS CONSULTING SERVICES LTDA</t>
  </si>
  <si>
    <t>21.893.590/0001-07</t>
  </si>
  <si>
    <t>SERVIÇOS DE CONSULTORIA SISTEMA TOTVS</t>
  </si>
  <si>
    <t>Ínicio:20/06/2023 Término:20/06/2023</t>
  </si>
  <si>
    <t>8.898,51</t>
  </si>
  <si>
    <t>R$ 8.898,51</t>
  </si>
  <si>
    <t>11 99955-0109</t>
  </si>
  <si>
    <t>caio@twsconsulting.com.br</t>
  </si>
  <si>
    <t>Caio</t>
  </si>
  <si>
    <t>https://amigosdoguri-my.sharepoint.com/:b:/g/personal/renata_freire_sustenidos_org_br/EYeANyaTTxBKrGv3eSOH3jEB0-eD-1X5w4eOl-yxF_UXGQ?e=FGMemL</t>
  </si>
  <si>
    <t>269-23</t>
  </si>
  <si>
    <t>FELIPE MARQUES DE MENEZES 27.139.894</t>
  </si>
  <si>
    <t>27.139.894/0001-51</t>
  </si>
  <si>
    <t>OFICINEIRO E ESCRITOR-PEDAGOGO PARA PRODUÇÃO DE TEXTOS</t>
  </si>
  <si>
    <t>Ínicio:16/07/2023 Término: 31/07/2023</t>
  </si>
  <si>
    <t>11 9.8562-653</t>
  </si>
  <si>
    <t>felipe.teoria@gmail.com</t>
  </si>
  <si>
    <t>Felipe Marques</t>
  </si>
  <si>
    <t>https://amigosdoguri-my.sharepoint.com/:b:/g/personal/renata_freire_sustenidos_org_br/ERe-gx30sohBmYu_Zncp21wBAMjJGasAzK36wmP-RTPAjw?e=MViMhav</t>
  </si>
  <si>
    <t>265-23</t>
  </si>
  <si>
    <t>1.585</t>
  </si>
  <si>
    <t>PESTANA PRODUCOES CULTURAIS LTDA</t>
  </si>
  <si>
    <t>09.585.410/0001-16</t>
  </si>
  <si>
    <t>MINISTRAR CURSO DE FIGURINOS</t>
  </si>
  <si>
    <t>Ínicio:09/08/2023 Término: 27/09/2023</t>
  </si>
  <si>
    <t>R$ 4.037,85</t>
  </si>
  <si>
    <t>(11) 98524-7212</t>
  </si>
  <si>
    <t xml:space="preserve"> san.f.pestana@gmail.com</t>
  </si>
  <si>
    <t>San Facioli</t>
  </si>
  <si>
    <t>https://amigosdoguri-my.sharepoint.com/:b:/g/personal/renata_freire_sustenidos_org_br/EYd4W3R5iVhOq3NbQtu5FhIBouaFoYa7VoNuQYFq5AzPhQ?e=W1hmQI</t>
  </si>
  <si>
    <t>272-23</t>
  </si>
  <si>
    <t>1.410</t>
  </si>
  <si>
    <t>VERUSYA SANTOS CORREIA 56038925520</t>
  </si>
  <si>
    <t>12.761.942/0001-71</t>
  </si>
  <si>
    <t>EDITORA PARA EDITORIAL 3ª EDIÇÃODA REVISTA</t>
  </si>
  <si>
    <t>Ínicio:20/06/2023 Término: 20/03/2024</t>
  </si>
  <si>
    <t>R$ 5.000,00</t>
  </si>
  <si>
    <t>73 9 88471773</t>
  </si>
  <si>
    <t xml:space="preserve"> verusyacorreia@gmail.com</t>
  </si>
  <si>
    <t>Verusya Correia</t>
  </si>
  <si>
    <t>https://amigosdoguri-my.sharepoint.com/:b:/g/personal/renata_freire_sustenidos_org_br/EdqYP6BTKnxBl_SsEv_yYEYBoVP5Ew6FEBzPQR4aBCHCvA?e=cIBzjN</t>
  </si>
  <si>
    <t>276-23</t>
  </si>
  <si>
    <t>1.579</t>
  </si>
  <si>
    <t>PAULA FERNANDA DE MOURA CLETO 22238088830</t>
  </si>
  <si>
    <t>PAULA FERNANDA DE MOURA CLETO</t>
  </si>
  <si>
    <t>14.088.409/0001-16</t>
  </si>
  <si>
    <t>MINISTRAR RESIDENCIA FETESP E AULAS DE VISAGISMO PARA ARTES CÊNICAS</t>
  </si>
  <si>
    <t>Ínicio:25/07/2023 Término: 28/08/2023</t>
  </si>
  <si>
    <t>3.394,60</t>
  </si>
  <si>
    <t>R$ 3.394,60</t>
  </si>
  <si>
    <t xml:space="preserve"> paulinha.flash50@gmail.com</t>
  </si>
  <si>
    <t>Paula Fernanda</t>
  </si>
  <si>
    <t>https://amigosdoguri-my.sharepoint.com/:b:/g/personal/renata_freire_sustenidos_org_br/EWxnmwKXSiVJg40pREzPGzsBhhlsfFZTtpM3GHHB2l3E5A?e=0DeaXy</t>
  </si>
  <si>
    <t>070-23</t>
  </si>
  <si>
    <t>ITAMARATTY GRILL LTDA</t>
  </si>
  <si>
    <t>39.828.334/0001-93</t>
  </si>
  <si>
    <t>FORNECIMENTO DE ALIMENTAÇÃO CATEGORIA A</t>
  </si>
  <si>
    <t>Ínicio:10/08/2023 Término: 09/08/2024</t>
  </si>
  <si>
    <t>https://amigosdoguri-my.sharepoint.com/:b:/g/personal/renata_freire_sustenidos_org_br/Eb6hlm3ngfVIgd18Ou3AZaQB8CoP0JF_gpQ0ZW95yZSeNw?e=b4BSAK</t>
  </si>
  <si>
    <t>281-23</t>
  </si>
  <si>
    <t>1.631</t>
  </si>
  <si>
    <t>DARRIN COLEMAN MILLING 21754341845</t>
  </si>
  <si>
    <t>DARRIN COLEMAN MILLING</t>
  </si>
  <si>
    <t>43.248.571/0001-52</t>
  </si>
  <si>
    <t>CURSO DE CURTA DURAÇÃO PRESENCIAL</t>
  </si>
  <si>
    <t>Ínicio:17/04/2023 Término: 05/06/2023</t>
  </si>
  <si>
    <t>(11) 98181-9406    </t>
  </si>
  <si>
    <t>basstrbn@aol.com</t>
  </si>
  <si>
    <t>Darrin Coleman Milling</t>
  </si>
  <si>
    <t>https://amigosdoguri-my.sharepoint.com/:b:/g/personal/renata_freire_sustenidos_org_br/EVv8iF4UvsFMhZ3iJnUSYM8BaKUVmZ4E2dlG7IfHRkSWMg?e=4zpbsx</t>
  </si>
  <si>
    <t>266-23</t>
  </si>
  <si>
    <t>1.682</t>
  </si>
  <si>
    <t>CAMILA REVOREDO WERNECK</t>
  </si>
  <si>
    <t>50.151.132/0001-92</t>
  </si>
  <si>
    <t>RESTAURANTEPARA ALIMENTAÇÃO SELF SERVICE 28º FETESP</t>
  </si>
  <si>
    <t>15 99782-9853</t>
  </si>
  <si>
    <t>esterrevoredo98@gmail.com</t>
  </si>
  <si>
    <t>Ester de Sousa</t>
  </si>
  <si>
    <t>https://amigosdoguri-my.sharepoint.com/:b:/g/personal/renata_freire_sustenidos_org_br/EUaxRwv2intBoNa5X13pk-gBB6NenqTtf8GH611dE7q7wA?e=b0Z3U6</t>
  </si>
  <si>
    <t>1.681</t>
  </si>
  <si>
    <t>39.351.492 JOAO DA FONSECA FERNANDES</t>
  </si>
  <si>
    <t>JOAO DA FONSECA FERNANDES</t>
  </si>
  <si>
    <t>39.351.492/0001-03</t>
  </si>
  <si>
    <t>RESTAURANTEPARA ALIMENTAÇÃO 28º FETESP</t>
  </si>
  <si>
    <t>15 98137-1398</t>
  </si>
  <si>
    <t>casaafricacolaborativo@gmail.com</t>
  </si>
  <si>
    <t>João Fonseca</t>
  </si>
  <si>
    <t>https://amigosdoguri-my.sharepoint.com/:b:/g/personal/renata_freire_sustenidos_org_br/EY0YttuW7_RMkUUx4Jje5pcB45TUGTG9tyos63GlH5q8MA?e=eMxNbq</t>
  </si>
  <si>
    <t>273-23</t>
  </si>
  <si>
    <t xml:space="preserve">SEM PEDIDO </t>
  </si>
  <si>
    <t>REIS SHOWS E EVENTOS LTDA</t>
  </si>
  <si>
    <t>26.493.556/0001-50</t>
  </si>
  <si>
    <t>Ínicio:04/08/2023 Término:04/08/2023</t>
  </si>
  <si>
    <t>25.000,00</t>
  </si>
  <si>
    <t xml:space="preserve"> contatotassiareis@gmail.com</t>
  </si>
  <si>
    <t>Tassia dos Reis</t>
  </si>
  <si>
    <t>https://amigosdoguri-my.sharepoint.com/:b:/g/personal/renata_freire_sustenidos_org_br/EWramXPzBHRGvKNEgBXejqkBsqWnKll3wfRo0tlhIrdCgg?e=x1q3mx</t>
  </si>
  <si>
    <t>275-23</t>
  </si>
  <si>
    <t>JULIA PEDREIRA MONTEIRO 37830743800</t>
  </si>
  <si>
    <t>JULIA PEDREIRA MONTEIRO</t>
  </si>
  <si>
    <t>31.065.566/0001-25</t>
  </si>
  <si>
    <t>monteirojuliap@gmail.com</t>
  </si>
  <si>
    <t>Julia Pedreira</t>
  </si>
  <si>
    <t>https://amigosdoguri-my.sharepoint.com/:b:/g/personal/renata_freire_sustenidos_org_br/EQatyNTt4M5LrRbeaxt_rc4BPiEIVUmPQS28fjFG8I4hXw?e=oC3opL</t>
  </si>
  <si>
    <t>130-23</t>
  </si>
  <si>
    <t>FORNECIMENTO DE PRODUTOS LIMPEZA COPA E COZINHA</t>
  </si>
  <si>
    <t>Ínicio:30/07/2023 Término: 29/07/2025</t>
  </si>
  <si>
    <t>(15) 3321-9600/ (15) 97406-8477</t>
  </si>
  <si>
    <t>luiz.gustavo@comercialjvd.com.br</t>
  </si>
  <si>
    <t>Luiz Gustavo</t>
  </si>
  <si>
    <t>https://amigosdoguri-my.sharepoint.com/:b:/g/personal/renata_freire_sustenidos_org_br/EdFcGgHbNlhEhS8_20F-q4QBmpFrfSwSqMdKZs6c5pM1uQ?e=33Xmv2</t>
  </si>
  <si>
    <t>280-23</t>
  </si>
  <si>
    <t>Nelson Pimenta Soares Filho</t>
  </si>
  <si>
    <t>CURADOR FESTIVAL BIG BANG</t>
  </si>
  <si>
    <t>Ínicio:20/07/2023 Término: 20/10/2023</t>
  </si>
  <si>
    <t>R$ 24.000,00</t>
  </si>
  <si>
    <t>31 98855-0618</t>
  </si>
  <si>
    <t>Nelson Pimenta</t>
  </si>
  <si>
    <t>277-23</t>
  </si>
  <si>
    <t>VANDERLEI BERNARDINO PRODUÇÕES ARTÍSTICAS</t>
  </si>
  <si>
    <t>17.822.926/0001-65</t>
  </si>
  <si>
    <t xml:space="preserve">Ínicio:21/08/2023 Término: 11/09/2023 </t>
  </si>
  <si>
    <t xml:space="preserve">4.000,00 </t>
  </si>
  <si>
    <t xml:space="preserve"> (11) 99177-5383</t>
  </si>
  <si>
    <t xml:space="preserve"> vander.bernardino@gmail.com.br</t>
  </si>
  <si>
    <t>Vanderlei Bernardino</t>
  </si>
  <si>
    <t>https://amigosdoguri-my.sharepoint.com/:b:/g/personal/renata_freire_sustenidos_org_br/EauRXc5jorxLrxKikZKlau8BIcntnoacQ8MFt8k70NGENA?e=U8AmVA</t>
  </si>
  <si>
    <t>282-23</t>
  </si>
  <si>
    <t>MAESTRO PARA CONCERTO ORQUESTRA SINFÔNICA</t>
  </si>
  <si>
    <t>Ínicio:21/08/2023 Término: 31/08/2023</t>
  </si>
  <si>
    <t>R$ 5.500,00</t>
  </si>
  <si>
    <t xml:space="preserve"> (21)994045454</t>
  </si>
  <si>
    <t>José Maximo</t>
  </si>
  <si>
    <t>https://amigosdoguri-my.sharepoint.com/:b:/g/personal/renata_freire_sustenidos_org_br/Ee4q8Mzf3NRGsD6w1yYvCDQBDtnWvhgJm15BWp2n5BA4qA?e=h8NBeL</t>
  </si>
  <si>
    <t>274-23</t>
  </si>
  <si>
    <t xml:space="preserve">MDA INTERNATIONAL LTDA </t>
  </si>
  <si>
    <t>04.795.835/0001-36</t>
  </si>
  <si>
    <t xml:space="preserve">APRESENTAÇÃO ESPETÁCULO EVA </t>
  </si>
  <si>
    <t>Ínicio:07/08/2023 Término: 09/08/2023</t>
  </si>
  <si>
    <t>22.500,00</t>
  </si>
  <si>
    <t>R$ 22.500,00</t>
  </si>
  <si>
    <t xml:space="preserve"> (15) 99201-1189</t>
  </si>
  <si>
    <t>marco@mdainternational.com.br</t>
  </si>
  <si>
    <t>Marco Antonio</t>
  </si>
  <si>
    <t>https://amigosdoguri-my.sharepoint.com/:b:/g/personal/renata_freire_sustenidos_org_br/EUcWutaDWlZOrjSHSa-Z8qcBqs4IKCKEk6qXrKyCHyhgow?e=E0XFc1</t>
  </si>
  <si>
    <t>004-23</t>
  </si>
  <si>
    <t>1.738</t>
  </si>
  <si>
    <t>BATELLI ENGENHARIA ELETRICA LTDA</t>
  </si>
  <si>
    <t>EDUARDO OBCLAK BATELLI</t>
  </si>
  <si>
    <t>20.884.617/0001-24</t>
  </si>
  <si>
    <t>OBRAS PARA ADEQUAÇÃO DOS SISTEMAS DE ELETRICOS E SPDA UNIDADE I TATUÍ</t>
  </si>
  <si>
    <t>Ínicio:07/08/2023 Término: 07/10/2023</t>
  </si>
  <si>
    <t>880.000,00</t>
  </si>
  <si>
    <t>R$ 695.000,00</t>
  </si>
  <si>
    <t>15 99813-2090</t>
  </si>
  <si>
    <t>eduardo@batelli.eng.br/</t>
  </si>
  <si>
    <t>EDUARDO</t>
  </si>
  <si>
    <t>https://amigosdoguri-my.sharepoint.com/:b:/g/personal/renata_freire_sustenidos_org_br/EW9qUKTfXrRDqYfHasa-SGIBC4kdgXaW6z8KthewUM5aWg?e=CW3lPw</t>
  </si>
  <si>
    <t>271-23</t>
  </si>
  <si>
    <t>PRUDENUAL DO BRASIL. VIDA EM GRUPO S.A</t>
  </si>
  <si>
    <t>THADEU ROMANO DE ALMEIDA</t>
  </si>
  <si>
    <t>21.986.074/0001-19</t>
  </si>
  <si>
    <t>SEGURO DE VIDA SEDE, MUSICOU E TATUÍ</t>
  </si>
  <si>
    <t>Ínicio:31/07/2023 Término: 31/07/2025</t>
  </si>
  <si>
    <t>https://amigosdoguri-my.sharepoint.com/:b:/g/personal/renata_freire_sustenidos_org_br/EZ56VvhZnKtMki-wESbitXsB243MQX-y-98Ww4BgLgb-_Q?e=KiNNDV</t>
  </si>
  <si>
    <t>300-23</t>
  </si>
  <si>
    <t>AULAS DE MUSICAS TATUÍ</t>
  </si>
  <si>
    <t>Ínicio:05/08/2023 Término: 11/12/2023</t>
  </si>
  <si>
    <t>(81) 99975-4879</t>
  </si>
  <si>
    <t>ninocamba@gmail.com</t>
  </si>
  <si>
    <t>Shirleno Gomes da Silva</t>
  </si>
  <si>
    <t>https://amigosdoguri-my.sharepoint.com/:b:/g/personal/renata_freire_sustenidos_org_br/EUVGZaJqD_JLlRXItf-yujcB80bgY54EXX3V8j-dRGb0DA?e=4YJagM</t>
  </si>
  <si>
    <t>297-23</t>
  </si>
  <si>
    <t>AULAS DE ARTES CÊNICAS TATUÍ</t>
  </si>
  <si>
    <t>Ínicio:01/08/2023 Término: 11/10/2023</t>
  </si>
  <si>
    <t>(11) 9860-48406</t>
  </si>
  <si>
    <t>Mayra Martins</t>
  </si>
  <si>
    <t>https://amigosdoguri-my.sharepoint.com/:b:/g/personal/renata_freire_sustenidos_org_br/EXrFyTRcCjFAhVGlNUui2dsBgUnHhUrRiRAl_L9B7kND-Q?e=r0jKMv</t>
  </si>
  <si>
    <t>Ínicio:07/08/2023 Término: 27/11/2023</t>
  </si>
  <si>
    <t>Ínicio:07/08/2023 Término: 04/12/2023</t>
  </si>
  <si>
    <t>Ínicio:15/08/2023 Término: 28/11/2023</t>
  </si>
  <si>
    <t>Ínicio:29/08/2023 Término: 26/09/2023</t>
  </si>
  <si>
    <t>Ínicio:04/08/2023 Término: 07/10/2023</t>
  </si>
  <si>
    <t>Ínicio:28/08/2023 Término: 30/08/2023</t>
  </si>
  <si>
    <t>Data real assinatura 18/08/ no portal tive que colocar 28/08 para aceitar a autorização. (VERIFICAR)</t>
  </si>
  <si>
    <t>205-23</t>
  </si>
  <si>
    <t>CEDOC ARQUIVOS EMPRESARIAS LIMITADAS-EPP</t>
  </si>
  <si>
    <t>05.342.478/0001-13</t>
  </si>
  <si>
    <t>GERENCIAMENTO E GUARDA DE DOCUMENTOS TATUÍ</t>
  </si>
  <si>
    <t>Ínicio:21/08/2023 Término: 31/12/2023</t>
  </si>
  <si>
    <t>https://amigosdoguri-my.sharepoint.com/:b:/g/personal/renata_freire_sustenidos_org_br/EbjclF8GXXNMht0mVWUTn9oBFc7uxKukAJpot98knssznw?e=E2vL7f</t>
  </si>
  <si>
    <t>Ínicio:18/08/2023 Término:18/08/2023</t>
  </si>
  <si>
    <t>Ínicio:21/07/2023 Término: 11/12/2023</t>
  </si>
  <si>
    <t>Ínicio:08/08/2023 Término: 16/09/2023</t>
  </si>
  <si>
    <t>Ínicio:15/08/2023 Término: 15/11/2023</t>
  </si>
  <si>
    <t>R$ 21.000,00</t>
  </si>
  <si>
    <t>316-23</t>
  </si>
  <si>
    <t xml:space="preserve">MIRIAM ROCHA CUBAS DE OLIVEIRA </t>
  </si>
  <si>
    <t>Ínicio:14/08/2023 Término: 18/12/2023</t>
  </si>
  <si>
    <t>R$ 6.000,00</t>
  </si>
  <si>
    <t>Ínicio:08/08/2023 Término: 11/12/2023</t>
  </si>
  <si>
    <t>R$ 7.178,40</t>
  </si>
  <si>
    <t>Ínicio:29/08/2023 Término: 29/08/2023</t>
  </si>
  <si>
    <t>Ínicio:05/10/2023 Término: 05/12/2023</t>
  </si>
  <si>
    <t>R$ 3.500,00</t>
  </si>
  <si>
    <t>Ínicio:05/08/2023 Término: 05/08/2023</t>
  </si>
  <si>
    <t>Ínicio:16/09/2023 Término: 16/10/2023</t>
  </si>
  <si>
    <t>Ínicio:10/11/2023 Término:10/11/2023</t>
  </si>
  <si>
    <t>R$ 8.075,68</t>
  </si>
  <si>
    <t>29.980.158/0082-12</t>
  </si>
  <si>
    <t>Ínicio:11/08/2023 Término: 11/08/2024</t>
  </si>
  <si>
    <t>1.691,44</t>
  </si>
  <si>
    <t>Ínicio:18/10/2023 Término: 17/10/2024</t>
  </si>
  <si>
    <t>https://amigosdoguri-my.sharepoint.com/:b:/g/personal/renata_freire_sustenidos_org_br/ER3UVI_4LbJAgDUy6pCNWsUBkWCTNmYpD4tjljqgyYQJZA?e=oNIGBZ</t>
  </si>
  <si>
    <t>A finalização do processo foi demorada devido a muitos ahustes entre os jurídicos.</t>
  </si>
  <si>
    <t>Ínicio:11/08/2023 Término: 11/12/2023</t>
  </si>
  <si>
    <t>Ínicio:21/08/2023 Término: 11/12/2023</t>
  </si>
  <si>
    <t>R$ 4.307,04</t>
  </si>
  <si>
    <t xml:space="preserve">Ínicio:15/07/2023 Término: 15/11/2023 </t>
  </si>
  <si>
    <t>R$ 15.000,00</t>
  </si>
  <si>
    <t>Ínicio:15/10/2023 Término:15/10/2023</t>
  </si>
  <si>
    <t>Ínicio:30/08/2023 Término: 30/11/2023</t>
  </si>
  <si>
    <t>Ínicio:04/09/2023 Término: 05/09/2023</t>
  </si>
  <si>
    <t>341-23</t>
  </si>
  <si>
    <t>Ínicio:13/10/2023 Término: 13/11/2023</t>
  </si>
  <si>
    <t>324-23</t>
  </si>
  <si>
    <t xml:space="preserve">AUDISA CONSULTORES ASSOCIADOS S/S </t>
  </si>
  <si>
    <t>18.963.475/0001-49</t>
  </si>
  <si>
    <t>CONSULTORIA CONTÁBIL MENSAL</t>
  </si>
  <si>
    <t>Ínicio:01/09/2023 Término: 01/09/2025</t>
  </si>
  <si>
    <t>R$ 800,00</t>
  </si>
  <si>
    <t>https://amigosdoguri-my.sharepoint.com/:b:/g/personal/renata_freire_sustenidos_org_br/EduuchA1QHtBm_qyme5-f5EB3J7ggLf1I9Nat3sYxGjOAA?e=BaXr4N</t>
  </si>
  <si>
    <t>332-23</t>
  </si>
  <si>
    <t>Ínicio:20/10/2023 Término: 20/10/2025</t>
  </si>
  <si>
    <t>https://amigosdoguri-my.sharepoint.com/:b:/g/personal/renata_freire_sustenidos_org_br/EahWFceYsQlGkxXMsjYcznIBzk2pB4iDq3SusiXMrKq3nw?e=BnfLh3</t>
  </si>
  <si>
    <t>Ínicio:25/11/2023 Término:25/11/2023</t>
  </si>
  <si>
    <t>Ínicio:25/08/2023 Término: 25/11/2023</t>
  </si>
  <si>
    <t>PROCESSO SUSPENSO CANCELADO PELO SOLICITANTE</t>
  </si>
  <si>
    <t>344-23</t>
  </si>
  <si>
    <t>RAQUEL DA SILVA ARANHA 26819356870</t>
  </si>
  <si>
    <t>RAQUEL DA SILVA ARANHA/HOMERO RIBEIRO DE MAGALHÃES FILHO</t>
  </si>
  <si>
    <t xml:space="preserve">17.576.706/0001-07 </t>
  </si>
  <si>
    <t>AULA PARA ENCONTRO DE REGÊNCIA</t>
  </si>
  <si>
    <t>Ínicio:19/08/2023 Término:19/08/2023</t>
  </si>
  <si>
    <t>12 98135-4037</t>
  </si>
  <si>
    <t>raqaranha@gmail.com</t>
  </si>
  <si>
    <t xml:space="preserve">Raquel da Silva </t>
  </si>
  <si>
    <t>https://amigosdoguri-my.sharepoint.com/:b:/g/personal/renata_freire_sustenidos_org_br/EV6ehHSfv4lImfUjM77be6gBMfphe0wwoxu7ok3KjHWiLA?e=n654Qz</t>
  </si>
  <si>
    <t>Ínicio:22/09/2023 Término:22/09/2023</t>
  </si>
  <si>
    <t>R$ 55.000,00</t>
  </si>
  <si>
    <t>346-23</t>
  </si>
  <si>
    <t>Ínicio:22/07/2023 Término: 21/07/2024</t>
  </si>
  <si>
    <t>50% CT E 50% TMSP</t>
  </si>
  <si>
    <t>R$ 12.594,00</t>
  </si>
  <si>
    <t>https://amigosdoguri-my.sharepoint.com/:b:/g/personal/renata_freire_sustenidos_org_br/EZiLyqZ0feBAqLEd4fkrBlQBk5KjlBY4ZtztgsbiwSDXng?e=RW20eY</t>
  </si>
  <si>
    <t xml:space="preserve">Ínicio:24/08/2023 Término: 31/08/2023 </t>
  </si>
  <si>
    <t>Ínicio:11/09/2023 Término: 10/09/2025</t>
  </si>
  <si>
    <t>FERNANDO DE OLIVEIRA</t>
  </si>
  <si>
    <t>LOCAÇÃO DE EQUIPAMENTOS INFRAESTRUTURA PARA EVENTOS</t>
  </si>
  <si>
    <t>15 99778-9526</t>
  </si>
  <si>
    <t xml:space="preserve"> fernandobatera16@gmail.com</t>
  </si>
  <si>
    <t>Fernando Oliveira</t>
  </si>
  <si>
    <t>https://amigosdoguri-my.sharepoint.com/:b:/g/personal/renata_freire_sustenidos_org_br/EWHPLjOTx0BCn9rpeGcrkQgBNqSNt3_fu4grMMdekxZyUw?e=PnfZAX</t>
  </si>
  <si>
    <t>NEXXUS PRODUCOES LTDA</t>
  </si>
  <si>
    <t>JOSÉ CARLOS DA SILVA JUNIOR</t>
  </si>
  <si>
    <t>47.819.180/0001-00</t>
  </si>
  <si>
    <t>15 99755-5639</t>
  </si>
  <si>
    <t>contato@nexxuseventos.com.br</t>
  </si>
  <si>
    <t>José Carlos</t>
  </si>
  <si>
    <t>https://amigosdoguri-my.sharepoint.com/:b:/g/personal/renata_freire_sustenidos_org_br/EXhxIMvUHcZHmBM1Q24Q1woBgQjNWYLxf5NUl8OkCuS3IA?e=DAPI5C</t>
  </si>
  <si>
    <t>Ínicio:26/09/2023 Término:26/09/2023</t>
  </si>
  <si>
    <t>Ínicio:02/09/2023 Término:02/09/2023</t>
  </si>
  <si>
    <t>Ínicio:11/09/2023 Término: 27/10/2023</t>
  </si>
  <si>
    <t>Ínicio:18/09/2023 Término: 15/12/2023</t>
  </si>
  <si>
    <t>Ínicio:18/09/2023 Término: 18/11/2023</t>
  </si>
  <si>
    <t>R$ 18.000,00</t>
  </si>
  <si>
    <t>Ínicio:11/09/2023 Término: 27/09/2023</t>
  </si>
  <si>
    <t>SEGURO PREDIAL DAS UNIDADES I  DE TATUÍ</t>
  </si>
  <si>
    <t>Ínicio:22/08/2023 Término: 22/08/2024</t>
  </si>
  <si>
    <t>https://amigosdoguri-my.sharepoint.com/:b:/g/personal/renata_freire_sustenidos_org_br/ERed8hUcCYRBlutHDc_52rgB19VNbN1v4Z2UCGxNIA0_lw?e=Yvf3ab</t>
  </si>
  <si>
    <t>APÓLICE: 517720231J180080708/ ENDEREÇO: R. SÃO BENTO, 415, UNIDADE I, CENTRO, TATUÍ</t>
  </si>
  <si>
    <t>278-23</t>
  </si>
  <si>
    <t>RAFAEL DE MELO COSTA 02119383197</t>
  </si>
  <si>
    <t>28.342.332/0001-73</t>
  </si>
  <si>
    <t>APRESENTAÇÃO MUSICAL 28º FESTIVAL</t>
  </si>
  <si>
    <t>Ínicio:26/07/2023 Término:26/07/2023</t>
  </si>
  <si>
    <t>R$ 10.700,00</t>
  </si>
  <si>
    <t>https://amigosdoguri-my.sharepoint.com/:b:/g/personal/renata_freire_sustenidos_org_br/EXQXs5550iJKlm45zZAT3G0Bu63Ivs_xnpDHAItpoCvZtw?e=cYavWS</t>
  </si>
  <si>
    <t>Ínicio:02/11/2023 Término: 05/11/2023</t>
  </si>
  <si>
    <t>Ínicio:14/10/2023 Término: 15/10/2023</t>
  </si>
  <si>
    <t>R$ 10.660,00</t>
  </si>
  <si>
    <t>Ínicio:21/08/2023 Término: 27/08/2023</t>
  </si>
  <si>
    <t>Ínicio:18/09/2023 Término:18/09/2024</t>
  </si>
  <si>
    <t>R$ 4.182,00</t>
  </si>
  <si>
    <t>Ínicio:25/09/2023 Término: 24/09/2025</t>
  </si>
  <si>
    <t>Ínicio:05/11/2023 Término: 04/11/2026</t>
  </si>
  <si>
    <t>R$ 228,00</t>
  </si>
  <si>
    <t>AULAS TURMA 2º ANO DE ARTES CÊNICAS 2023</t>
  </si>
  <si>
    <t>Ínicio:02/10/2023 Término: 27/10/2023</t>
  </si>
  <si>
    <t>R$ 2.523,61</t>
  </si>
  <si>
    <t>Ínicio:06/10/2023 Término: 08/10/2023</t>
  </si>
  <si>
    <t>R$ 12.000,00</t>
  </si>
  <si>
    <t>https://amigosdoguri-my.sharepoint.com/:b:/g/personal/renata_freire_sustenidos_org_br/EacWz9gRrKZPl1GvRVMVT5YBKml5pHai0ylBTYdKd2zNQw?e=WCB04I</t>
  </si>
  <si>
    <t>Ínicio:14/08/2023 Término: 31/10/2023</t>
  </si>
  <si>
    <t>Ínicio:28/08/2023 Término: 31/08/2023</t>
  </si>
  <si>
    <t>Ínicio:16/11/2023 Término: 18/11/2023</t>
  </si>
  <si>
    <t>https://amigosdoguri.sharepoint.com/:b:/s/PROCESSOS_COMPRAS_SUSTENIDOS/ERhOs-tGxklJj1j4v1_YaoUB-DsdAeVSFOwhGbvXAqG2lg?e=5tIhbM</t>
  </si>
  <si>
    <t>Ínicio:14/08/2023 Término: 01/09/2023</t>
  </si>
  <si>
    <t>https://amigosdoguri-my.sharepoint.com/:b:/g/personal/renata_freire_sustenidos_org_br/EYfIjKgVRQJIuCNiiPE6KcwBjbvl2wLxNDyoMCcDJnYzag?e=5WmpXU</t>
  </si>
  <si>
    <t>Ínicio:15/10/2023 Término: 15/10/2025</t>
  </si>
  <si>
    <t>Ínicio:27/09/2023 Término: 26/09/2025</t>
  </si>
  <si>
    <t>Ínicio:27/09/2023 Término: 29/09/2023</t>
  </si>
  <si>
    <t>R$ 10.500,00</t>
  </si>
  <si>
    <t>Ínicio:14/08/2023 Término: 30/10/2023</t>
  </si>
  <si>
    <t>https://amigosdoguri-my.sharepoint.com/:b:/g/personal/renata_freire_sustenidos_org_br/ETYFputc85lHheCe9jKPik8BLlEgwjNz-FKbNnf4_CZRqQ?e=pyWd2q</t>
  </si>
  <si>
    <t>Ínicio:01/09/2023 Término: 24/12/2023</t>
  </si>
  <si>
    <t>https://amigosdoguri-my.sharepoint.com/:b:/g/personal/renata_freire_sustenidos_org_br/EbebaZVdq6RBh6M53UX2a4wB8He1W7emwF-xRTVwI46y7g?e=ejLtQV</t>
  </si>
  <si>
    <t>https://amigosdoguri-my.sharepoint.com/:b:/g/personal/renata_freire_sustenidos_org_br/EflBbO4V2vRIjFE_j54z1EMBKV-8n0lo4FM0S1COkpyVAg?e=Mj6gH3</t>
  </si>
  <si>
    <t>Ínicio:11/10/2023 Término: 11/11/2023</t>
  </si>
  <si>
    <t>https://amigosdoguri-my.sharepoint.com/:b:/g/personal/renata_freire_sustenidos_org_br/Ee_CbIZggVdNsIeHHPdmT5cBBEbZ8PjIV-o28NGzAo1n3Q?e=eQyyKu</t>
  </si>
  <si>
    <t>https://amigosdoguri-my.sharepoint.com/:b:/g/personal/renata_freire_sustenidos_org_br/Efq8Q_dvzrlElY_LrQEMXxIBtOJ2DKksFzxV_FfGZGCFkQ?e=qCvfSB</t>
  </si>
  <si>
    <t>415-23</t>
  </si>
  <si>
    <t>Ínicio:08/11/2023 Término: 08/11/2025</t>
  </si>
  <si>
    <t>https://amigosdoguri-my.sharepoint.com/:b:/g/personal/renata_freire_sustenidos_org_br/EZql7wUTQK1CkWyjJp7nC4QBNeTHKKdGiDLmx6c9vnfw5Q?e=9lvCK0</t>
  </si>
  <si>
    <t>Ínicio:29/09/2023 Término: 29/09/2025</t>
  </si>
  <si>
    <t>R$ 295,00</t>
  </si>
  <si>
    <t>Ínicio:24/08/2023 Término: 24/11/2023</t>
  </si>
  <si>
    <t>Ínicio:16/09/2023 Término: 07/10/2023</t>
  </si>
  <si>
    <t xml:space="preserve">Ínicio:14/09/2023 Término: 16/09/2023 </t>
  </si>
  <si>
    <t>Ínicio:16/10/2023 Término: 19/10/2023</t>
  </si>
  <si>
    <t>Ínicio:16/10/2023 Término: 06/12/2023</t>
  </si>
  <si>
    <t>https://amigosdoguri-my.sharepoint.com/:b:/g/personal/renata_freire_sustenidos_org_br/EfAihZSLivhAtd656OrlSSABT3ZAEM81RkFE7E0p7sZoTA?e=gsWqUc</t>
  </si>
  <si>
    <t>325-23</t>
  </si>
  <si>
    <t>ZURICH MINAS BRASIL SEGUROS S.A</t>
  </si>
  <si>
    <t xml:space="preserve"> 17.197.385/0001-21</t>
  </si>
  <si>
    <t>Ínicio:05/09/2023 Término: 05/09/2024</t>
  </si>
  <si>
    <t>R$ 14.132,36</t>
  </si>
  <si>
    <t>https://amigosdoguri-my.sharepoint.com/:b:/g/personal/renata_freire_sustenidos_org_br/ERM3tnlpfP5HrTL35f6bw6sB5UWiNYyqTpZFrh328iOR3A?e=ZHEDtK</t>
  </si>
  <si>
    <t>Ínicio:03/10/2023 Término: 02/10/2024</t>
  </si>
  <si>
    <t>SOB DEMANDA- 21 DIAS APÓS PREST. SERV.</t>
  </si>
  <si>
    <t>Ínicio:23/10/2023 Término: 22/10/2025</t>
  </si>
  <si>
    <t>https://amigosdoguri-my.sharepoint.com/:b:/g/personal/renata_freire_sustenidos_org_br/EUCnKhuTCtVKlbjPRvbAhHQB0RxrQagQdofiwLGw9vHxhg?e=9XOjMQ</t>
  </si>
  <si>
    <t>https://amigosdoguri-my.sharepoint.com/:b:/g/personal/renata_freire_sustenidos_org_br/EVGIZh0cLMBPlg3YEwyow5kBGDMpwnEd5_Hm5ykBybx_yw?e=HMHa2J</t>
  </si>
  <si>
    <t>https://amigosdoguri-my.sharepoint.com/:b:/g/personal/renata_freire_sustenidos_org_br/EXf4-BU-_NRAuHY_wZXfGIMBB0u0ORgrEE3U-sfXuEpgkg?e=BMFz1o</t>
  </si>
  <si>
    <t>Ínicio:19/10/2023 Término: 01/11/2023</t>
  </si>
  <si>
    <t>https://amigosdoguri-my.sharepoint.com/:b:/g/personal/renata_freire_sustenidos_org_br/EVze9BYUkk1NugnATIWH8lMB-M2BIkPBwhsVS7x995PqRg?e=znuwuP</t>
  </si>
  <si>
    <t>Ínicio:08/11/2023 Término: 08/11/2023</t>
  </si>
  <si>
    <t>https://amigosdoguri-my.sharepoint.com/:b:/g/personal/renata_freire_sustenidos_org_br/EVn1Rv0j5qNFmCxep5LtmaIB7wXX-ZalYYxbgCDo0vgVVw?e=ugo6pq</t>
  </si>
  <si>
    <t>Ínicio:27/11/2023 Término: 30/11/2023</t>
  </si>
  <si>
    <t>https://amigosdoguri-my.sharepoint.com/:b:/g/personal/renata_freire_sustenidos_org_br/ETeZ0F3B_dZAogqC201Qe3sBTZoqGThGS_YYkHPK5dS3Gw?e=8P29wZ</t>
  </si>
  <si>
    <t>Ínicio:28/11/2023 Término: 28/11/2023</t>
  </si>
  <si>
    <t>https://amigosdoguri-my.sharepoint.com/:b:/g/personal/renata_freire_sustenidos_org_br/Ed_WJk0C19lEk0hvrgCiz2ABTf4wxO1d7hDBdUXg9x9InA?e=oR66E2</t>
  </si>
  <si>
    <t>Ínicio:27/09/2023 Término: 05/12/2023</t>
  </si>
  <si>
    <t>https://amigosdoguri.sharepoint.com/:b:/s/PROCESSOS_COMPRAS_SUSTENIDOS/EUiG-VoIMEFBlrMUt1of8NIBtx3hxwXFAsJHzeqGIFbYUg?e=XWGUT8</t>
  </si>
  <si>
    <t>Rescisão contratual datado de 31/10/2023</t>
  </si>
  <si>
    <t>Ínicio:25/10/2023 Término: 30/10/2023</t>
  </si>
  <si>
    <t>https://amigosdoguri-my.sharepoint.com/:b:/g/personal/renata_freire_sustenidos_org_br/EYaPnSh4MTxKggmRX1lfklABY4ARRUQWioePpcDiel5rSg?e=WPfsLm</t>
  </si>
  <si>
    <t>CARLOS ALBERTO DA CONCEIÇÃO</t>
  </si>
  <si>
    <t>Ínicio:08/10/2023 Término: 15/12/2023</t>
  </si>
  <si>
    <t>Ínicio:17/10/2023 Término: 05/11/2023</t>
  </si>
  <si>
    <t>6.452,00</t>
  </si>
  <si>
    <t>R$ 4.372,00</t>
  </si>
  <si>
    <t>https://amigosdoguri-my.sharepoint.com/:b:/g/personal/renata_freire_sustenidos_org_br/EaFwQpyvVVxIvnyTTN1pyb8BYBlNlDo9M31YqelyH5m6Gw?e=y5004L</t>
  </si>
  <si>
    <t>Ínicio:29/09/2023 Término: 15/12/2023</t>
  </si>
  <si>
    <t>R$ 1.994,00</t>
  </si>
  <si>
    <t>https://amigosdoguri-my.sharepoint.com/:b:/g/personal/renata_freire_sustenidos_org_br/ERx-sKJmPddGuC8fnHAYgzkB85bTluh3ViaI4SXt7bv-Tw?e=90VqhC</t>
  </si>
  <si>
    <t xml:space="preserve">Ínicio:02/11/2023 Término: 05/11/2023 </t>
  </si>
  <si>
    <t>https://amigosdoguri-my.sharepoint.com/:b:/g/personal/renata_freire_sustenidos_org_br/ESMpkMkY8jhPtSoBrMtM_YABq5u_E-cJLOAcJEI6GcrzGA?e=e8hv8I</t>
  </si>
  <si>
    <t>https://amigosdoguri-my.sharepoint.com/:b:/g/personal/renata_freire_sustenidos_org_br/ES59q3oImKNOgrb9VH32z7wB73VYFuMVZOyZ5VjwT85lAg?e=iViOxm</t>
  </si>
  <si>
    <t>467-23</t>
  </si>
  <si>
    <t>CONRADO BRUNO DE OLIVEIRA AUGUSTO 38979107803</t>
  </si>
  <si>
    <t>CONRADO BRUNO DE OLIVEIRA AUGUSTO</t>
  </si>
  <si>
    <t>46.628.587/0001-89</t>
  </si>
  <si>
    <t>Ínicio:31/10/2023 Término:31/10/2023</t>
  </si>
  <si>
    <t>11 94518-0286</t>
  </si>
  <si>
    <t>conrado.bruno@gmail.com</t>
  </si>
  <si>
    <t>Conrado Bruno</t>
  </si>
  <si>
    <t>https://amigosdoguri-my.sharepoint.com/:b:/g/personal/renata_freire_sustenidos_org_br/EQDo7gi5EJlIqMRBS_fxHYIB8ctGTJezu-UNr6m3PdStKg?e=iSiegv</t>
  </si>
  <si>
    <t>357-23</t>
  </si>
  <si>
    <t xml:space="preserve"> GOLD PRINTER - LOCACAO E MANUTENCAO DE IMPRESSORAS LTDA</t>
  </si>
  <si>
    <t>LOCAÇÃO DE IMPRESSORAS SEDE</t>
  </si>
  <si>
    <t>https://amigosdoguri-my.sharepoint.com/:b:/g/personal/renata_freire_sustenidos_org_br/EYIrewGBsM1KtNb1rtIDVHIBlq9hluHULMzvMtdyGO3T8g?e=nxtyQh</t>
  </si>
  <si>
    <t>472-23</t>
  </si>
  <si>
    <t>GUILLERMO RAMIREZ RESTREPO</t>
  </si>
  <si>
    <t>PASSAPORTE AQ367011</t>
  </si>
  <si>
    <t>guillermoramirezrestrepo@gmail.com</t>
  </si>
  <si>
    <t>Guilhermo Ramirez</t>
  </si>
  <si>
    <t>https://amigosdoguri-my.sharepoint.com/:b:/g/personal/renata_freire_sustenidos_org_br/EdqP4-5Y0OxGqWtydy4fE-0BWQJdUvddyQf82Zk2C4k29A?e=lreeyL</t>
  </si>
  <si>
    <t>474-23</t>
  </si>
  <si>
    <t>SERGIO PAULO BIZETTI/EDNA MARIA ALVES DE OLIVEIRA</t>
  </si>
  <si>
    <t>JURADO(A) PARA O 2º CONCURSO  JOAQUINA LAPINHA</t>
  </si>
  <si>
    <t xml:space="preserve"> sergiobizetti@gmail.com/ ednadoliveira@gmail.com</t>
  </si>
  <si>
    <t>https://amigosdoguri-my.sharepoint.com/:b:/g/personal/renata_freire_sustenidos_org_br/ETGU_gr2TKlKltVpW1EbM4gBFM2TZRBe65hvf16VjgWszA?e=fxZnvp</t>
  </si>
  <si>
    <t>476-23</t>
  </si>
  <si>
    <t>ANA CRISTINA ROSSETTO ROCHA 89830458849</t>
  </si>
  <si>
    <t>ANA CRISTINA ROSSETTO ROCHA</t>
  </si>
  <si>
    <t>20.455.934/0001-25</t>
  </si>
  <si>
    <t>CURSO PARA EDUCADORES MUSICAIS  DISCIPLINAS TEÓRICAS , PERCEPÇÃO E LEITURA</t>
  </si>
  <si>
    <t>Ínicio:07/10/2023 Término:07/10/2023</t>
  </si>
  <si>
    <t xml:space="preserve"> gingamusicaedu@gmail.com</t>
  </si>
  <si>
    <t>Ana Cristina Rossetto</t>
  </si>
  <si>
    <t>https://amigosdoguri-my.sharepoint.com/:b:/g/personal/renata_freire_sustenidos_org_br/ET35mb27BW1AuL-NUfzfEUMBFJBVB-74VqmEujHP1dZBDQ?e=teJfoW</t>
  </si>
  <si>
    <t>PCRLOG</t>
  </si>
  <si>
    <t>Alexandre Bichara Caldas</t>
  </si>
  <si>
    <t>48.275.684/0001-60</t>
  </si>
  <si>
    <t>Ínicio: 20/08/2022 Término: 19/08/2024</t>
  </si>
  <si>
    <t>https://amigosdoguri-my.sharepoint.com/:b:/g/personal/renata_freire_sustenidos_org_br/ERCeYAh7W5BAgONg04ksrdAB6aJu6Zv6e6y37RQQWy2GkQ?e=b47Inc</t>
  </si>
  <si>
    <t>CTO ANTERIOR SAP 316 (DATA SUL 7.930 - ABERTO NOVO CONTRATO SAP PARA EFETUAR PAGAMENTO EM OUTRO CNPJ.</t>
  </si>
  <si>
    <t>478-23</t>
  </si>
  <si>
    <t>BRUNO ZAMBONINI SOARES 18339723</t>
  </si>
  <si>
    <t>BRUNO ZAMBONINI SOARES</t>
  </si>
  <si>
    <t>18.339.723/0001-85</t>
  </si>
  <si>
    <t>OFICINA DE MANUTENÇÃO INSTRUMENTO PARA 1º FESTIVAL LATINO-AMERICANO</t>
  </si>
  <si>
    <t>Ínicio:02/11/2023 Término:02/11/2023</t>
  </si>
  <si>
    <t>47 98417-2696</t>
  </si>
  <si>
    <t>brunozsoares@gmail.com</t>
  </si>
  <si>
    <t>Bruno Soares</t>
  </si>
  <si>
    <t>https://amigosdoguri-my.sharepoint.com/:b:/g/personal/renata_freire_sustenidos_org_br/ESUQjCFcUZJDuI2Ln0qpyooB4nGAorw-lvnDEHfvrSnjLQ?e=mvU4U3</t>
  </si>
  <si>
    <t>473-23</t>
  </si>
  <si>
    <t>15.210.951 LUIZ GUILHERME POZZI</t>
  </si>
  <si>
    <t>LUIZ GUILHERME POZZI/ACHILLE GUIDO PICCHI</t>
  </si>
  <si>
    <t>15.210.951/0001-62</t>
  </si>
  <si>
    <t>CORREPETIDO(A) PARA CONCURSO JOAQUINA LAPINHA</t>
  </si>
  <si>
    <t>11 9.8276-7616</t>
  </si>
  <si>
    <t xml:space="preserve"> LGPPRODUCOES@YAHOO.COM</t>
  </si>
  <si>
    <t>Luiz guilherme</t>
  </si>
  <si>
    <t>https://amigosdoguri-my.sharepoint.com/:b:/g/personal/renata_freire_sustenidos_org_br/Efe-M9J6SLROn8lCKy4aHcMBOzqS1XUAgoZ3s7gzEb4jGg?e=6sKsmM</t>
  </si>
  <si>
    <t>469-23</t>
  </si>
  <si>
    <t>ACTIO DESENVOLVIMENTO HUMANO LTDA</t>
  </si>
  <si>
    <t>TAIS VENANCIO</t>
  </si>
  <si>
    <t>49.833.583/0001-20</t>
  </si>
  <si>
    <t>WORKSHOPS TEMA DIVERSIDADE</t>
  </si>
  <si>
    <t>https://amigosdoguri-my.sharepoint.com/:b:/g/personal/renata_freire_sustenidos_org_br/ESH-atvSd7lItFuMhVuWsuEBQks82zM0HMZ8JEihT7XKQA?e=kBI0d8</t>
  </si>
  <si>
    <t>480-23</t>
  </si>
  <si>
    <t xml:space="preserve">ERICK YUKIO ARIGA 24946430822 </t>
  </si>
  <si>
    <t>ERICK YUKIO ARIGA</t>
  </si>
  <si>
    <t>38.486.532/0001-53</t>
  </si>
  <si>
    <t>OFICINA SOBRE MANUTENÇÃO EM INSTRUMENTOS DE MADEIRA PARA FESTIVAL LATINO-AMERICANO DE BANDAS</t>
  </si>
  <si>
    <t>11 97338-4432</t>
  </si>
  <si>
    <t>erickyariga@uol.com.br</t>
  </si>
  <si>
    <t>Erick Yukia</t>
  </si>
  <si>
    <t>https://amigosdoguri-my.sharepoint.com/:b:/g/personal/renata_freire_sustenidos_org_br/EcM--yIre7RGgeD2E2jEhokBihu6AIxy8W-QsbojUNrgeA?e=H5qHvd</t>
  </si>
  <si>
    <t>485-23</t>
  </si>
  <si>
    <t>ANA CRISTINA ROSSETTO ROCHA/NORA VERONICA SARMORIA</t>
  </si>
  <si>
    <t>PALESTRA "MUSICA DO SUL" PARA O 1º FESTIVAL LATINO-AMERICANO DE BANDAS</t>
  </si>
  <si>
    <t>11-99629-2927</t>
  </si>
  <si>
    <t>gingamusicaedu@gmail.com</t>
  </si>
  <si>
    <t>https://amigosdoguri-my.sharepoint.com/:b:/g/personal/renata_freire_sustenidos_org_br/EWBGZv0_vAZNn_Yxci4h018BfgxZ931_jLCNSspNN3OUbA?e=IOazsR</t>
  </si>
  <si>
    <t>486-23</t>
  </si>
  <si>
    <t>RUBENS NAVES, SANTOS JÚNIOR ADVOGADOS</t>
  </si>
  <si>
    <t>49.729.221/0001-94</t>
  </si>
  <si>
    <t>ASSESSORIA JURÍDICA TATUÍ</t>
  </si>
  <si>
    <t>Ínicio:25/10/2023 Término: 25/10/2025</t>
  </si>
  <si>
    <t>contato@rnsj.com.br</t>
  </si>
  <si>
    <t>Roberto José Nucci</t>
  </si>
  <si>
    <t>https://amigosdoguri-my.sharepoint.com/:b:/g/personal/renata_freire_sustenidos_org_br/EYONskvr27hNp0kVP0ruQlwBIVOowcno2N9hOGNrtZ--KA?e=7S2vlJ</t>
  </si>
  <si>
    <t>417-23</t>
  </si>
  <si>
    <t>50.151.132 CAMILA REVOREDO WERNECK (ABRAME RESTAURANTE)</t>
  </si>
  <si>
    <t>FORNECIMENO DE REFEIÇÃO PARA O 1º ENCONTRO DE BANDAS -PREVISAO 260 PESSOAS</t>
  </si>
  <si>
    <t>Ínicio:01/11/2023 Término: 05/11/2023</t>
  </si>
  <si>
    <t>15 99716-7056</t>
  </si>
  <si>
    <t>esterrevoredo98@gmail.com/sarahrevoredo@outlook.com</t>
  </si>
  <si>
    <t>Ester de Souza</t>
  </si>
  <si>
    <t>https://amigosdoguri-my.sharepoint.com/:b:/g/personal/renata_freire_sustenidos_org_br/EVMZ7NN11ztCi-Cd3Yjm_ZsBKfX4JxtkoAYPnDCGiL9tEQ?e=Ao39gD</t>
  </si>
  <si>
    <t>JOÃO DA FONSECA FERNANDES</t>
  </si>
  <si>
    <t>FORNECIMENO DE REFEIÇÃO PARA O 1º ENCONTRO DE BANDAS -PREVISAO 660 PESSOAS</t>
  </si>
  <si>
    <t>8.694,00</t>
  </si>
  <si>
    <t>15 98137-1398</t>
  </si>
  <si>
    <t xml:space="preserve">João da Fonseca </t>
  </si>
  <si>
    <t>https://amigosdoguri-my.sharepoint.com/:b:/g/personal/renata_freire_sustenidos_org_br/EZg1Qf78z5dJnoytLYhbukwBEIP3JKGpU8mZypfLhoE5pQ?e=qkXm8g</t>
  </si>
  <si>
    <t>ROBERTA MARTINS</t>
  </si>
  <si>
    <t>FORNECIMENO DE REFEIÇÃO PARA O 1º ENCONTRO DE BANDAS -PREVISAO 320 PESSOAS</t>
  </si>
  <si>
    <t>9.600,00</t>
  </si>
  <si>
    <t>R$ 9.600,00</t>
  </si>
  <si>
    <t>15- 99793-09606</t>
  </si>
  <si>
    <t>Roberta  Martins</t>
  </si>
  <si>
    <t>https://amigosdoguri-my.sharepoint.com/:b:/g/personal/renata_freire_sustenidos_org_br/EeyKzCEmT6NGq41qWsYYRSIBuvlcrGw6BiSI_umFhBOiVQ?e=KTZjmi</t>
  </si>
  <si>
    <t>481-23</t>
  </si>
  <si>
    <t>KAREN LUISA TOLEDO SAMPAIO 42330325886</t>
  </si>
  <si>
    <t>KAREN LUISA TOLEDO SAMPAIO</t>
  </si>
  <si>
    <t>26.134.284/0001-00</t>
  </si>
  <si>
    <t>APRESENTAÇÃO GRUPO BATUQUE DE UMBIGADA (SEMANA DA MUSICA)</t>
  </si>
  <si>
    <t>34 99200-8527</t>
  </si>
  <si>
    <t xml:space="preserve"> batuqueumbigadacapivari@gmail.com</t>
  </si>
  <si>
    <t>karem Luisa</t>
  </si>
  <si>
    <t>https://amigosdoguri-my.sharepoint.com/:b:/g/personal/renata_freire_sustenidos_org_br/EQP4wP-j4v9EuqHA7z6snhYB5a-f79gmo6fSdzj8phwshQ?e=A8oaqE</t>
  </si>
  <si>
    <t>492-23</t>
  </si>
  <si>
    <t>52.180.326 HENRY TESSER LAUTENSCHLAEGER</t>
  </si>
  <si>
    <t>HENRY TESSER LAUTENSCHLAEGER</t>
  </si>
  <si>
    <t xml:space="preserve">52.180.326/0001-41 </t>
  </si>
  <si>
    <t>PIANISTA CORREPEDITOR PARA O CONCURSO JOAQUINA LAPINHA</t>
  </si>
  <si>
    <t>(14) 99665-5250</t>
  </si>
  <si>
    <t xml:space="preserve"> htesser61@gmail.com</t>
  </si>
  <si>
    <t>Henry Tesser</t>
  </si>
  <si>
    <t>https://amigosdoguri-my.sharepoint.com/:b:/g/personal/renata_freire_sustenidos_org_br/EcxRmsJ93gdHvmrrP3lzgnEBgscs8k6OkqA2gTXfn3AlWw?e=ARkmQ8</t>
  </si>
  <si>
    <t>410-23</t>
  </si>
  <si>
    <t>SULAMITA DAMARIS PLATI GOMES</t>
  </si>
  <si>
    <t>FORNECIMENTO SERVIÇOS DE CHAVEIRO SOB DEMANDA.</t>
  </si>
  <si>
    <t>Ínicio:27/10/2023 Término: 26/10/2024</t>
  </si>
  <si>
    <t>cto. 1.555.jfb - SULAMITA DAMARIS PLATI GOMES.pdf</t>
  </si>
  <si>
    <t>494-23</t>
  </si>
  <si>
    <t>52.499.656 CAMILA BARRIENTOS OSSIO</t>
  </si>
  <si>
    <t>CAMILA BARRIENTOS OSSIO</t>
  </si>
  <si>
    <t>52.499.656/0001-02</t>
  </si>
  <si>
    <t xml:space="preserve">OFICINA" O CLARINETE E SUAS POSSIBILIDADES NA AMÉRICA DO SUL" PARA O 1º FESTIVAL LATINO-AMERICANO BANDAS </t>
  </si>
  <si>
    <t>Ínicio:03/11/2023 Término:03/11/2023</t>
  </si>
  <si>
    <t>2.500,00</t>
  </si>
  <si>
    <t>clarinetti@gmail.com</t>
  </si>
  <si>
    <t>Camila Barrientos</t>
  </si>
  <si>
    <t>https://amigosdoguri-my.sharepoint.com/:b:/g/personal/renata_freire_sustenidos_org_br/EcFgUlGsxSBHrXZbDVynHnQBFP3bmraPsb4jvHo_Riv-yw?e=uKHilb</t>
  </si>
  <si>
    <t>488-23</t>
  </si>
  <si>
    <t>HETHIELY DE ARRUDA GONCALVES 37351587817</t>
  </si>
  <si>
    <t>HETHIELY DE ARRUDA GONÇALVES</t>
  </si>
  <si>
    <t>42.015.443/0001-04</t>
  </si>
  <si>
    <t>FLAUSTISTA PARA CONCERTO BANDA SINFÔNICA</t>
  </si>
  <si>
    <t>Ínicio:23/10/2023 Término: 01/11/2023</t>
  </si>
  <si>
    <t>R$ 900,00</t>
  </si>
  <si>
    <t>19 99192-5360</t>
  </si>
  <si>
    <t xml:space="preserve"> hethielyarruda @yahoo.com</t>
  </si>
  <si>
    <t>Hethiely Gonçalves</t>
  </si>
  <si>
    <t>https://amigosdoguri-my.sharepoint.com/:b:/g/personal/renata_freire_sustenidos_org_br/ESRccdw1-vVMnTpgoggL4l4BEFigbpU8IjKZ2VEU6K6D-g?e=igbug7</t>
  </si>
  <si>
    <t>493-23</t>
  </si>
  <si>
    <t>SANVICENTE E ANGELO CONSULTORES ASSOCIADOS</t>
  </si>
  <si>
    <t>ANTONIO ZORATTO SANVICENTE</t>
  </si>
  <si>
    <t>61.580.452/0001-84</t>
  </si>
  <si>
    <t>INTERPRETE PARA TRADUÇÃO SIMULTANEA PORTUGUÊS-INGLÊS-PORTUGUÊS PARA O YAM</t>
  </si>
  <si>
    <t>Ínicio:09/11/2023 Término: 10/11/2023</t>
  </si>
  <si>
    <t>R$ 12.500,00</t>
  </si>
  <si>
    <t>40% EM 08/11 E 60% 15 DIAS APÓS PREST.SERV.</t>
  </si>
  <si>
    <t>11 9 8658-3555</t>
  </si>
  <si>
    <t>ericozansan@gmail.com</t>
  </si>
  <si>
    <t>Érico Zanella</t>
  </si>
  <si>
    <t>https://amigosdoguri-my.sharepoint.com/:b:/g/personal/renata_freire_sustenidos_org_br/EaHHUHFjipVGjFKcM_tQ1pwB4kGvq203qBrUtrdWifx6yg?e=P0QH8f</t>
  </si>
  <si>
    <t>491-23</t>
  </si>
  <si>
    <t>JONATHAS CORDEIRO DOS SANTOS</t>
  </si>
  <si>
    <t>MUSICO CONVIDADO PARA CONCERTO COM A BANDA SINFÔNICA</t>
  </si>
  <si>
    <t>19 98116-3944</t>
  </si>
  <si>
    <t>jonathascordeiro@hotmail.com</t>
  </si>
  <si>
    <t>31/10/20223</t>
  </si>
  <si>
    <t>https://amigosdoguri-my.sharepoint.com/:b:/g/personal/renata_freire_sustenidos_org_br/ES704yapO-pEvOSuPymZiV0B6dMDgZBTnGJ0yyKcNT1ZYA?e=o3tNqb</t>
  </si>
  <si>
    <t>JURADO PARA 2º CONCURSO JOAQUINA LAPINHA 2023</t>
  </si>
  <si>
    <t>495-53</t>
  </si>
  <si>
    <t>GHETTOUR SERVIÇOS DE TRANSPORTE E PRODUÇÃO DE EVENTOS LTDA</t>
  </si>
  <si>
    <t>FABIANA PRISCO BRAGUETTO</t>
  </si>
  <si>
    <t>11.249.474/0001-98</t>
  </si>
  <si>
    <t xml:space="preserve">LOCAÇÃO DE BACKLINE PARA UTILIZAÇÃO NO FESTIVAL DE BANDAS </t>
  </si>
  <si>
    <t>2.850,00</t>
  </si>
  <si>
    <t>R$ 2.850,00</t>
  </si>
  <si>
    <t>011 – 947144609</t>
  </si>
  <si>
    <t>braghettopaulo@gmail.com</t>
  </si>
  <si>
    <t>Fabiana Prisco</t>
  </si>
  <si>
    <t>https://amigosdoguri-my.sharepoint.com/:b:/g/personal/renata_freire_sustenidos_org_br/EUQYlYy1wD5DrCa8NI_yPSMBkM9CVc9lauBa0_fTMgoj9A?e=BFs5wV</t>
  </si>
  <si>
    <t>499-23</t>
  </si>
  <si>
    <t>MSDESIGNS LTDA</t>
  </si>
  <si>
    <t>LUÍS GUSTAVO CASTELLAR PETRI</t>
  </si>
  <si>
    <t>04.825.731/0001-27</t>
  </si>
  <si>
    <t>REGENTE PARA CONCERTO ORQUESTRA SINFÔNICA</t>
  </si>
  <si>
    <t>Ínicio:16/10/2023 Término: 25/10/2023</t>
  </si>
  <si>
    <t>11 97541-2628</t>
  </si>
  <si>
    <t xml:space="preserve"> gustavopetri.maestro@gmail.com</t>
  </si>
  <si>
    <t>Luis Gustavo</t>
  </si>
  <si>
    <t>https://amigosdoguri-my.sharepoint.com/:b:/g/personal/renata_freire_sustenidos_org_br/EZv5ZC_NMNxHlqWigOop9fYBASnWj29VyMMf4vNlwGeVVQ?e=1zddlN</t>
  </si>
  <si>
    <t>496-23</t>
  </si>
  <si>
    <t>MAIA PRODUCOES ARTISTICAS LTDA</t>
  </si>
  <si>
    <t>FERNANDA CORRÊA MAIA</t>
  </si>
  <si>
    <t>25.176.119/0001-40</t>
  </si>
  <si>
    <t>CONSULTORIA PARA HABILITAÇÃO DO CURSO DE TEATRO MUSICAL</t>
  </si>
  <si>
    <t>Ínicio:30/10/2023 Término: 08/12/2023</t>
  </si>
  <si>
    <t>(11) 994498852</t>
  </si>
  <si>
    <t xml:space="preserve"> fernandamaiamus@gmail.com</t>
  </si>
  <si>
    <t>Fernanda Correa</t>
  </si>
  <si>
    <t>CANCELADO PELO GESTOR - ID PORTAL 3792</t>
  </si>
  <si>
    <t>498-23</t>
  </si>
  <si>
    <t>JOSE HENRIQUE RODRIGUES DE PAULA</t>
  </si>
  <si>
    <t>07.428.474/0001-88</t>
  </si>
  <si>
    <t>CONSULTORIA TÉCNICA PARA HABILITAÇÃO DO CURSO DE TEATRO MUSICAL</t>
  </si>
  <si>
    <t>11 99706-2908</t>
  </si>
  <si>
    <t>zehenriquedepaula@gmail.com</t>
  </si>
  <si>
    <t>José Henrique</t>
  </si>
  <si>
    <t>https://amigosdoguri-my.sharepoint.com/:b:/g/personal/renata_freire_sustenidos_org_br/EfTjrQKTipBArhw6DpXkUz4BQYOyvOF4tChUhsG1d2NsFQ?e=K7rIjU</t>
  </si>
  <si>
    <t>Proceso retornou para a área para ajustes retornando a contratos somente em 14/11/2023</t>
  </si>
  <si>
    <t>501-23</t>
  </si>
  <si>
    <t>ALTAR COZINHA ANCESTRAL COMERCIO DE ALIMENTOS E BEBIDAS LTDA</t>
  </si>
  <si>
    <t>CARMEM VIRGINIA BARBOSA DOS SANTOS</t>
  </si>
  <si>
    <t>49.908.897/0001-45</t>
  </si>
  <si>
    <t>RESTAURANTE PARA FORNECIMENTO DE ALIMENTAÇÃO PARA OS PARTICIPANTES DO POEJTO YAM</t>
  </si>
  <si>
    <t>Ínicio:07/11/2023 Término:07/11/2023</t>
  </si>
  <si>
    <t>R$ 2.220,00</t>
  </si>
  <si>
    <t>11 98423-7131</t>
  </si>
  <si>
    <t>carmem.virginia@altarcozinhaancestral.com.br</t>
  </si>
  <si>
    <t>Carmem Virginia</t>
  </si>
  <si>
    <t>https://amigosdoguri-my.sharepoint.com/:b:/g/personal/renata_freire_sustenidos_org_br/Efdtj8ZSfV9HmADTvgxXTp8BpnTH077jKR-F8PwXb0UpmQ?e=pLplr6</t>
  </si>
  <si>
    <t>497-23</t>
  </si>
  <si>
    <t>FAGOTISTA PARA CONCERTO BANDA SINFÔNICA</t>
  </si>
  <si>
    <t>Ínicio:26/10/2023 Término: 01/11/2023</t>
  </si>
  <si>
    <t>1.200,00</t>
  </si>
  <si>
    <t>R$ 1.200,00</t>
  </si>
  <si>
    <t>https://amigosdoguri-my.sharepoint.com/:b:/g/personal/renata_freire_sustenidos_org_br/EVfW1eCZ3ZFAshXYiiAjjpwB_uHz_STtayyBMb0kb0s0Mw?e=QUhqZz</t>
  </si>
  <si>
    <t>504-23</t>
  </si>
  <si>
    <t>ZONZO COMPAGNIE VZW</t>
  </si>
  <si>
    <t xml:space="preserve">Wouter von Looy </t>
  </si>
  <si>
    <t>PASSAPORTE:68239504646</t>
  </si>
  <si>
    <t>APRESENTAÇÃO DO ESPETACULO ESPETÁCULOS: THELONIOUS, SP!N, FARFELU</t>
  </si>
  <si>
    <t>Ínicio:14/10/2023 Término: 16/10/2023</t>
  </si>
  <si>
    <t>R$ 30.453,43</t>
  </si>
  <si>
    <t>https://amigosdoguri-my.sharepoint.com/:b:/g/personal/renata_freire_sustenidos_org_br/EV12v0D2XVdJiuDtgLm4q-wBw2t3vY9VGkeGEeUoc6RrbQ?e=DRxku9</t>
  </si>
  <si>
    <t>505-23</t>
  </si>
  <si>
    <t>APRESENTAÇÃO DO ESPETACULO ESPETÁCULOS: TONE THE COLOURS, NOISY NEIGHBOURS</t>
  </si>
  <si>
    <t>R$ 13.370,00</t>
  </si>
  <si>
    <t>https://amigosdoguri-my.sharepoint.com/:b:/g/personal/renata_freire_sustenidos_org_br/EbedO_yQHHNLigUc4BNlW8cBZXLP4INoeaU_4pnCtYkcrg?e=uYOnce</t>
  </si>
  <si>
    <t>502-23</t>
  </si>
  <si>
    <t>M. RESTAURANTE E GRILL LTDA</t>
  </si>
  <si>
    <t>MILENA BENITEZ MARIANO MORETI</t>
  </si>
  <si>
    <t>36.514.986/0001-65</t>
  </si>
  <si>
    <t>Ínicio:09/11/2023 Término: 09/11/2023</t>
  </si>
  <si>
    <t>4.250,00</t>
  </si>
  <si>
    <t>15 99604-6189</t>
  </si>
  <si>
    <t>moreti@maestroburguer.com.br</t>
  </si>
  <si>
    <t>Marco Moreti</t>
  </si>
  <si>
    <t>https://amigosdoguri-my.sharepoint.com/:b:/g/personal/renata_freire_sustenidos_org_br/EbZ98gQ3rUFKpUXeX6Av3GMBb9nJwyM-HG7ItyAL64jUtw?e=nqMhAg</t>
  </si>
  <si>
    <t>500-23</t>
  </si>
  <si>
    <t>https://amigosdoguri-my.sharepoint.com/:b:/g/personal/renata_freire_sustenidos_org_br/EYcfd25GT-VPj400teHcWnEBdrnWlTyUriSQQVbfA7tbNA?e=7JcZgb</t>
  </si>
  <si>
    <t>https://amigosdoguri-my.sharepoint.com/:b:/g/personal/renata_freire_sustenidos_org_br/EZtfbuCbM5FLpMlI5w6A1cMBXF6se8LTA9WRz0WHIOGDCA?e=2PkYPH</t>
  </si>
  <si>
    <t>AGUARDANDO VALIDAÇÃO DO FORNECEDOR NO ADITIVO (NECESSÁRIO FAZER PEDIDO)</t>
  </si>
  <si>
    <t>443-23</t>
  </si>
  <si>
    <t>LUIZ CARLOS VAZ DE CAMPOS</t>
  </si>
  <si>
    <t>04.140.537/0001-08</t>
  </si>
  <si>
    <t>CONFECÇÃO EM  ESTRUTURA METÁLICA ARMARIOS E PRATELEIRAS PARA ARTES CÊNICAS</t>
  </si>
  <si>
    <t>Ínicio:02/01/2024 Término: 02/03/2024</t>
  </si>
  <si>
    <t>R$ 32.957,00</t>
  </si>
  <si>
    <t>serralheriadoluiz566@gmail.com</t>
  </si>
  <si>
    <t>Luiz Carlos</t>
  </si>
  <si>
    <t>https://amigosdoguri-my.sharepoint.com/:b:/g/personal/renata_freire_sustenidos_org_br/EZ5N_ZWnW8VDk7n5uO62OvwBDi8Y9-fO3UD9Kjtc5eIIAQ?e=Q4sLW9</t>
  </si>
  <si>
    <t>503-23</t>
  </si>
  <si>
    <t>VALDENICE CRISTINA MOTA/PAULO HENRIQUE ASSUNÇÃO DE ALMEIDA</t>
  </si>
  <si>
    <t>MASTERCLASS PIANO</t>
  </si>
  <si>
    <t>Ínicio:14/11/2023 Término:14/11/2023</t>
  </si>
  <si>
    <t>(11) 3641-4995</t>
  </si>
  <si>
    <t xml:space="preserve"> contato@pflcontabil.com.br</t>
  </si>
  <si>
    <t>Valdenice Cristina</t>
  </si>
  <si>
    <t>https://amigosdoguri-my.sharepoint.com/:b:/g/personal/renata_freire_sustenidos_org_br/ESL2qxKpr_tBtPZ6DS9SujsBULe6bppw3lTv1qEOpAQ-IQ?e=7Y48mA</t>
  </si>
  <si>
    <t>509-23</t>
  </si>
  <si>
    <t>SILVIO FERREIRA DE VASCONCELOS JUNIOR</t>
  </si>
  <si>
    <t>18.757.207/0001-70</t>
  </si>
  <si>
    <t>CONSULTORIA PARA ANÁLISE E CONCILIAÇÃO CONTÁBIL SUSTENIDOS</t>
  </si>
  <si>
    <t>Ínicio:10/11/2023 Término: 06/12/2023</t>
  </si>
  <si>
    <t>11 96596-8769</t>
  </si>
  <si>
    <t>silvio@veaauditores.com.br</t>
  </si>
  <si>
    <t xml:space="preserve">Silvio Ferreira </t>
  </si>
  <si>
    <t>https://amigosdoguri-my.sharepoint.com/:b:/g/personal/renata_freire_sustenidos_org_br/EWSCPF7nt1RAhCvYA-TbfkgBNhTv3erBUQGm6gpwiZZTXQ?e=778Zbu</t>
  </si>
  <si>
    <t>511-23</t>
  </si>
  <si>
    <t>PATRICIA SOARES SANTOS COSTA (RPA)</t>
  </si>
  <si>
    <t>PATRICIA SOARES SANTOS COSTA</t>
  </si>
  <si>
    <t>CPF: 531.860.107-30</t>
  </si>
  <si>
    <t>CURSO DE FORMAÇÃO PARA AREA ED. MUSICAL</t>
  </si>
  <si>
    <t>Ínicio:11/11/2023 Término:11/11/2023</t>
  </si>
  <si>
    <t>(21) 99112-4892</t>
  </si>
  <si>
    <t>pccantocoral@gmail.com</t>
  </si>
  <si>
    <t>Patricia Soares</t>
  </si>
  <si>
    <t>https://amigosdoguri-my.sharepoint.com/:b:/g/personal/renata_freire_sustenidos_org_br/ERcGHFr7i8RMo3NXmYQnmF4BgPmJOgVIYNYWBvYAmgpfug?e=JfITOz</t>
  </si>
  <si>
    <t>512-23</t>
  </si>
  <si>
    <t>IAN ANDREW DETERLING (INVOICE)</t>
  </si>
  <si>
    <t>IAN ANDREW DETERLING</t>
  </si>
  <si>
    <t>PASSAPORTE: 658047003</t>
  </si>
  <si>
    <t>ALUGUEL DE COMPOSIÇÃO MUSICAL PARA PROGRAMA DE CONCERTO DA BANDA SINFÔNICA</t>
  </si>
  <si>
    <t>$220,00</t>
  </si>
  <si>
    <t>iandeterling@gmail.com</t>
  </si>
  <si>
    <t>Ian Deterling</t>
  </si>
  <si>
    <t>PROCESSO CANCELADO PELO SOLICITANTE - ID3708 - DOC 1507</t>
  </si>
  <si>
    <t>506-23</t>
  </si>
  <si>
    <t>DOMINIOS: SISTEMASAAPG.ORG.BR</t>
  </si>
  <si>
    <t>Ínicio:18/10/2023 Término: 18/10/2025</t>
  </si>
  <si>
    <t>https://amigosdoguri-my.sharepoint.com/:b:/g/personal/renata_freire_sustenidos_org_br/ESoiUIOXrUZHsTbVgWt9E5kBXtS1rsvPdQXrJY4tt7t0Ug?e=nui9tB</t>
  </si>
  <si>
    <t>508-23</t>
  </si>
  <si>
    <t>RENATO HALT</t>
  </si>
  <si>
    <t>SERVIÇOS SUPORTE USUÁRIO NA UTILIZAÇÃO DO SISTEMA ERP SAP</t>
  </si>
  <si>
    <t>Ínicio:06/10/2023 Término: 25/05/2024</t>
  </si>
  <si>
    <t>5.588,00</t>
  </si>
  <si>
    <t xml:space="preserve">Musicou: 5% - R$ 279,40
Theatro: 62% - R$ 3.464,56
Tatuí: 33% - R$ 1.844,04
</t>
  </si>
  <si>
    <t>https://amigosdoguri-my.sharepoint.com/:b:/g/personal/renata_freire_sustenidos_org_br/EVrMYKNy-QNFqZjoS1pxHnQBI5A_2ZZmyUe_Pz8BY82kcw?e=W4yyPe</t>
  </si>
  <si>
    <t>475-23</t>
  </si>
  <si>
    <t>R$ 8.040,00</t>
  </si>
  <si>
    <t>https://amigosdoguri-my.sharepoint.com/:b:/g/personal/renata_freire_sustenidos_org_br/ET_g7u6lBfpHsU4MiGVkISkB3KgS2DwoKAYbL1K-3iXpFg?e=pbbjLn</t>
  </si>
  <si>
    <t>525-23</t>
  </si>
  <si>
    <t>BIANCA SANTOS DE SOUZA 41829483862</t>
  </si>
  <si>
    <t>BIANCA SANTOS DE SOUZA</t>
  </si>
  <si>
    <t>29.862.256/0001-90</t>
  </si>
  <si>
    <t>CONTRATAÇÃO DE RODIES PARA ORGANIZAÇÃO PROJETO YAM</t>
  </si>
  <si>
    <t>Ínicio:08/11/2023 Término: 10/11/2023</t>
  </si>
  <si>
    <t xml:space="preserve">santos.bia08@gmail.com </t>
  </si>
  <si>
    <t>Bianca Santos</t>
  </si>
  <si>
    <t>https://amigosdoguri-my.sharepoint.com/:b:/g/personal/renata_freire_sustenidos_org_br/EaCrEsLCRdBLoA7-x3B31ssBEVKG9g0Ct-so0kXo3uxaMA?e=wzF6Ba</t>
  </si>
  <si>
    <t>519-23</t>
  </si>
  <si>
    <t>INSTITUTO RUMPILEZZ</t>
  </si>
  <si>
    <t>LUCAS LETIERES SOUZA LEITE</t>
  </si>
  <si>
    <t>29.444.010/0001-06</t>
  </si>
  <si>
    <t xml:space="preserve">CONTRATAÇÃO ORQUESTRA RUMPILEZZ PARA PARTICIPAR DO 1º FESTIVAL LATINO-AMERICANO DE BANDAS </t>
  </si>
  <si>
    <t>60.000,00</t>
  </si>
  <si>
    <t>71-99924-0324</t>
  </si>
  <si>
    <t>comercial@rumpilezz.com</t>
  </si>
  <si>
    <t>Marilia</t>
  </si>
  <si>
    <t>https://amigosdoguri-my.sharepoint.com/:b:/g/personal/renata_freire_sustenidos_org_br/Efd-pBNpF_RIjbJbBOPOxsgBJ-DdB4psjXsSwwlFPtt0hQ?e=IvAtVY</t>
  </si>
  <si>
    <t>523-23</t>
  </si>
  <si>
    <t>MAXIMUM INFORMÁTICA LTDA</t>
  </si>
  <si>
    <t>SANDRA REGINA CHALUPPE ASSONI RADI</t>
  </si>
  <si>
    <t>73.104.929/0001-34</t>
  </si>
  <si>
    <t>MANUTENÇÃO CORRETIVA E SUBSTITUIÇÃO DE BATERIAIS DO NOBREAÇ UNIDADES 1 E 2</t>
  </si>
  <si>
    <t>Ínicio:15/11/2023 Término: 15/11/2023</t>
  </si>
  <si>
    <t>4.088,20</t>
  </si>
  <si>
    <t>R$ 4.088,20</t>
  </si>
  <si>
    <t>11 - 4023-5763</t>
  </si>
  <si>
    <t>recepcao@maximuminformatica.com.br</t>
  </si>
  <si>
    <t>Sandra Regina</t>
  </si>
  <si>
    <t>https://amigosdoguri-my.sharepoint.com/:b:/g/personal/renata_freire_sustenidos_org_br/ERZjpGaXFGNCkOh8NtU1tZAB28D4Xp1HteJRmCASrhX2og?e=CgtjAM</t>
  </si>
  <si>
    <t>527-23</t>
  </si>
  <si>
    <t>MDA INTERNATIONAL LTDA</t>
  </si>
  <si>
    <t>MARCO ANTONIO ANTUNES DE ALMEIDA</t>
  </si>
  <si>
    <t>APRESENTAÇÃO GRUPO ROMA 1700</t>
  </si>
  <si>
    <t>21.384,00</t>
  </si>
  <si>
    <t>R$ 21.384,00</t>
  </si>
  <si>
    <t xml:space="preserve"> 15 99201-1189</t>
  </si>
  <si>
    <t xml:space="preserve"> marco@mdainternational.com.br</t>
  </si>
  <si>
    <t>https://amigosdoguri-my.sharepoint.com/:b:/g/personal/renata_freire_sustenidos_org_br/EV9NvH15dQZAsn0Wy4bFxfYBSMqohmNo37e2R1NBurDvzA?e=W9SvR7</t>
  </si>
  <si>
    <t>350-23</t>
  </si>
  <si>
    <t>VITOR DE AGUIAR PHILOMENO GOMES/GLACIMERE BRITTO DE OLIVEIRA PIMENTA</t>
  </si>
  <si>
    <t>COORDENADORA DA BANCA DE JURÍ CONCURSO  2º JOAQUINA LAPINHA</t>
  </si>
  <si>
    <t>https://amigosdoguri-my.sharepoint.com/:b:/g/personal/renata_freire_sustenidos_org_br/EbFCWVh_w2hJv5kluXSKU8sBbPWsr_J62-z79-_8vxb9yg?e=TZ02G4</t>
  </si>
  <si>
    <t>528-23</t>
  </si>
  <si>
    <t>ARILDO COLARES DOS SANTOS</t>
  </si>
  <si>
    <t>OFICINA DE PERCUSSÃO PARA O PROJETO YAM</t>
  </si>
  <si>
    <t>11-98306-2104</t>
  </si>
  <si>
    <t xml:space="preserve"> aricolares@gmail.com</t>
  </si>
  <si>
    <t>https://amigosdoguri-my.sharepoint.com/:b:/g/personal/renata_freire_sustenidos_org_br/EZC4ShVRgbBOuuGE5rG3e5wBx6yKJVNDM4moU43oLZIM5A?e=OfIdH4</t>
  </si>
  <si>
    <t>531-23</t>
  </si>
  <si>
    <t>EDUARDO J N RIBEIRO PRODUCOES MUSICAIS</t>
  </si>
  <si>
    <t>EDUARDO JOSE NUNES RIBEIRO</t>
  </si>
  <si>
    <t>35.315.391/0001-18</t>
  </si>
  <si>
    <t>JURADO PARA CONCURSO JOVEEM DE CONJUNTO POPULAR</t>
  </si>
  <si>
    <t>Ínicio:10/11/2023 Término: 17/12/2023</t>
  </si>
  <si>
    <t>11-982249544</t>
  </si>
  <si>
    <t xml:space="preserve">contato@eduribeiro.mus.br </t>
  </si>
  <si>
    <t>Eduardo Ribeiro</t>
  </si>
  <si>
    <t>https://amigosdoguri-my.sharepoint.com/:b:/g/personal/renata_freire_sustenidos_org_br/EbIDZ8mFlvpFoChCjU8OePUBM2hMrJ7tHS5gTdL0Dp0_cg?e=YWtXai</t>
  </si>
  <si>
    <t>Ínicio:24/11/2023 Término: 24/11/2024</t>
  </si>
  <si>
    <t>https://amigosdoguri-my.sharepoint.com/:b:/g/personal/renata_freire_sustenidos_org_br/EQmX4QnGOXtGp3-ew9ILn-MB5ZvxNbDgRJ3OubjMNx1AXQ?e=faB6mY</t>
  </si>
  <si>
    <t>386-23</t>
  </si>
  <si>
    <t>Ínicio:15/11/2023 Término: 14/11/2025</t>
  </si>
  <si>
    <t>https://amigosdoguri-my.sharepoint.com/:b:/g/personal/renata_freire_sustenidos_org_br/Eb_FJcRWfvFEl9pq3LzHSJoBoWzm9rAnjyA8ygXqZoeQ3A?e=BLKFPg</t>
  </si>
  <si>
    <t>539-23</t>
  </si>
  <si>
    <t>GABRIELLY ALICE DA SILVA 24753384829</t>
  </si>
  <si>
    <t xml:space="preserve">GABRIELLY ALICE DA SILVA </t>
  </si>
  <si>
    <t>24.334.477/0001-71</t>
  </si>
  <si>
    <t>Ínicio:04/10/2023 Término: 31/12/2023</t>
  </si>
  <si>
    <t>11.200,00</t>
  </si>
  <si>
    <t>https://amigosdoguri-my.sharepoint.com/:b:/g/personal/renata_freire_sustenidos_org_br/EehYaWA6KiZGj7pY5V4VafcBrncXw1yAOckAzT9NwBrZRw?e=qLZew7</t>
  </si>
  <si>
    <t>541-23</t>
  </si>
  <si>
    <t>MAURI LUÍS ZACHARIAS DA SILVA/ELIANE TOKESHI</t>
  </si>
  <si>
    <t>ARTISTA CONVIDADA COMPOR BANCA EXAMINADORA 1º CONCURSO MÚSICA DE CÂMARA</t>
  </si>
  <si>
    <t>Ínicio:09/11/2023 Término: 16/12/2023</t>
  </si>
  <si>
    <t>zacaproducoes@gmail.com</t>
  </si>
  <si>
    <t>https://amigosdoguri-my.sharepoint.com/:b:/g/personal/renata_freire_sustenidos_org_br/EcwI6Th1QqBNiuHxWu6sQgABldZh5ypiyIOEyD2NFlu8jw?e=oubfmV</t>
  </si>
  <si>
    <t>544-23</t>
  </si>
  <si>
    <t>LUIZ ANTONIO VIEIRA 02922323811</t>
  </si>
  <si>
    <t>LUIZ ANTONIO VIEIRA</t>
  </si>
  <si>
    <t>12.100.564/0001-85</t>
  </si>
  <si>
    <t>MESTRE DE CEROMÔNIA PARA SEMANA DA MÚSICA</t>
  </si>
  <si>
    <t>15-99744-6032</t>
  </si>
  <si>
    <t>bobvieiraviola@gmail.com</t>
  </si>
  <si>
    <t>Luíz Antônio</t>
  </si>
  <si>
    <t>https://amigosdoguri-my.sharepoint.com/:b:/g/personal/renata_freire_sustenidos_org_br/Ed_c5srlTzRDo5lsuvuSYw4BOREE4xgW6A1srukOWt9W1w?e=RxbVpG</t>
  </si>
  <si>
    <t>545-23</t>
  </si>
  <si>
    <t>CAROLINE DE COMI RIBEIRO DA SILVA DE BONIS 29273612822</t>
  </si>
  <si>
    <t>CAROLINE DE COMI RIBEIRO DA SILVA DE BONIS/MAURÍCIO FUNCIA DE BONIS</t>
  </si>
  <si>
    <t>15.645.670/0001-32</t>
  </si>
  <si>
    <t>ARTISTA CONVIDADO COMPOR BANCA EXAMINADORA 1º CONCURSO MÚSICA DE CÂMARA</t>
  </si>
  <si>
    <t xml:space="preserve">Ínicio:09/11/2023 Término: 16/12/2023 </t>
  </si>
  <si>
    <t>SEM  OPÇÃO</t>
  </si>
  <si>
    <t>(11) 3803-8610</t>
  </si>
  <si>
    <t xml:space="preserve"> mauriciodebonis@gmail.com</t>
  </si>
  <si>
    <t>Caroline Di Comi</t>
  </si>
  <si>
    <t>https://amigosdoguri-my.sharepoint.com/:b:/g/personal/renata_freire_sustenidos_org_br/ETXIrtyzRxZPrxb-upjn-ZABJeoPs5NqI1OdklMM9kWixg?e=azyuQe</t>
  </si>
  <si>
    <t>546-23</t>
  </si>
  <si>
    <t>MAURI LUÍS ZACHARIAS DA SILVA/GUSTAVO SILVEIRA COSTA</t>
  </si>
  <si>
    <t xml:space="preserve">Ínicio:06/11/2023 Término: 16/12/2023 </t>
  </si>
  <si>
    <t>https://amigosdoguri-my.sharepoint.com/:b:/g/personal/renata_freire_sustenidos_org_br/ETQfKNBl91BCjN8ym8fcEvYBMSZhftVwc0I3_xd845r06A?e=rPZctW</t>
  </si>
  <si>
    <t>02.558.157/0001-64</t>
  </si>
  <si>
    <t>TELEFONE ADM-SEDE TATUÍ</t>
  </si>
  <si>
    <t>3259-6784</t>
  </si>
  <si>
    <t>Conforme informado pelo Deivis este serviço não existe.Conforme informado pelo Deivis este serviço não existe.</t>
  </si>
  <si>
    <t>437-23</t>
  </si>
  <si>
    <t>ARTISTA CONVIDADA COMPOR BANCA EXAMINADORA 2º CONCURSO BOLSISTA DESTAQUE</t>
  </si>
  <si>
    <t xml:space="preserve">Ínicio:14/08/2023 Término: 30/10/2023 </t>
  </si>
  <si>
    <t>https://amigosdoguri-my.sharepoint.com/:b:/g/personal/renata_freire_sustenidos_org_br/EXNEDkNhPBBCi9ba6OZyI9UBTUN2yjtEekb9V-LiXjlHXQ?e=cXKoye</t>
  </si>
  <si>
    <t>516-23</t>
  </si>
  <si>
    <t>MAURICI CUSTODIO DA SILVA</t>
  </si>
  <si>
    <t>06.133.942/0001-24</t>
  </si>
  <si>
    <t>FORNECIMENTO DE MATERIAL E SUBSTITUIÇÃO DE CALHAS,RUFOS, CONDUTORES, PINGADEIRAS NA UN.2</t>
  </si>
  <si>
    <t>Ínicio:08/12/2023 Término: 22/12/2023</t>
  </si>
  <si>
    <t>MEDIANTE AVISO PRÉVIO DE 05 DIA</t>
  </si>
  <si>
    <t>6.180,00</t>
  </si>
  <si>
    <t>19 98942-9375 / 3872-2797</t>
  </si>
  <si>
    <t>mauricicustodiodasilva@gmail.com</t>
  </si>
  <si>
    <t>Gleidson/Maurici</t>
  </si>
  <si>
    <t>https://amigosdoguri-my.sharepoint.com/:b:/g/personal/renata_freire_sustenidos_org_br/EW3neUvKhkhHkNNONYWa_OcBU8gzMsZF-FwAJsxx-6Dz0A?e=aJDsKx</t>
  </si>
  <si>
    <t>517-23</t>
  </si>
  <si>
    <t>MATHEUS ALCANTARA FERNANDES 41.308.304</t>
  </si>
  <si>
    <t>MATHEUS ALCANTARA FERNANDES</t>
  </si>
  <si>
    <t>41.308.304/0001-06</t>
  </si>
  <si>
    <t>REFORMA TOLDO E FORNECIMENTO DE MATERIAIS DO SALÃO VILLA LOBOS</t>
  </si>
  <si>
    <t>Ínicio:02/01/2024 Término:  24/01/20224</t>
  </si>
  <si>
    <t xml:space="preserve"> fabricadetoldos.tatui@gmail.com/</t>
  </si>
  <si>
    <t>Matheus Alcantara</t>
  </si>
  <si>
    <t>AGUARD. LINK/ FALTA DIREX ASSINAR</t>
  </si>
  <si>
    <t>549-23</t>
  </si>
  <si>
    <t>CATHO ONLINE LTDA</t>
  </si>
  <si>
    <t>03.753.088/0001-00</t>
  </si>
  <si>
    <t>BUSCADOR DE CURRÍCULOS</t>
  </si>
  <si>
    <t>Ínicio:04/12/2023 Término: 04/12/2024</t>
  </si>
  <si>
    <t>55% Theatro, 32,5% Tatui e 12,50% Musicou</t>
  </si>
  <si>
    <t>https://amigosdoguri-my.sharepoint.com/:b:/g/personal/renata_freire_sustenidos_org_br/EQjf_UTVUSFIhpZaUUrXJCYBB2-7OzMLem7h_S4aIg9IUA?e=F00xaT</t>
  </si>
  <si>
    <t>515-23</t>
  </si>
  <si>
    <t>AUDILINK &amp; CIA. AUDITORES</t>
  </si>
  <si>
    <t>NELSON CÂMARA DA SILVA</t>
  </si>
  <si>
    <t>AUDITORIA DE BALANÇO EXERCICIO ANO 2023</t>
  </si>
  <si>
    <t>Ínicio:07/12/2023 Término: 09/02/2024</t>
  </si>
  <si>
    <t>https://amigosdoguri-my.sharepoint.com/:b:/g/personal/renata_freire_sustenidos_org_br/EV4-O2IRaFVKvNZU9qQlGTkBNIgRgn0ikTIHHnOEBh_KYw?e=sguqZI</t>
  </si>
  <si>
    <t>543-23</t>
  </si>
  <si>
    <t>MÁURICIO MEDEIROS</t>
  </si>
  <si>
    <t>04.825.453/0001-08</t>
  </si>
  <si>
    <t>DEDETIZAÇÃO E CONTROLE DE PRAGAS,DESRATIZAÇÃO E DESCUPINIZAÇÃO EM TODAS AS UNIDADES</t>
  </si>
  <si>
    <t>Ínicio:02/01/2024 Término: 31/01/2024</t>
  </si>
  <si>
    <t>2.100,00</t>
  </si>
  <si>
    <t>15- 99749-6009</t>
  </si>
  <si>
    <t>tecdepragas@bol.com.br / juniorsantec@hotmail.com</t>
  </si>
  <si>
    <t>https://amigosdoguri-my.sharepoint.com/:b:/g/personal/renata_freire_sustenidos_org_br/ETae_KReWq9Ov_VkXrVusW0BMC8KaVHOWnX67FpG16v7HA?e=A51IRb</t>
  </si>
  <si>
    <t>548-23</t>
  </si>
  <si>
    <t>VITOR KISIL MISKALO/CÁSSIA CARRASCOZA BOMFIM</t>
  </si>
  <si>
    <t>ARTISTA CONVIDADO(A)  COMPOR BANCA EXAMINADORA 1º CONCURSO MÚSICA DE CÂMARA</t>
  </si>
  <si>
    <t>11 98346-7388</t>
  </si>
  <si>
    <t>https://amigosdoguri-my.sharepoint.com/:b:/g/personal/renata_freire_sustenidos_org_br/EbtAkCbVzQNBr-2WfNqjH3UBDpC0_VzAg8vukvglj9dxVg?e=91xR3K</t>
  </si>
  <si>
    <t>542-23</t>
  </si>
  <si>
    <t>LIMPEZA DAS CAIXAS D'ÁGUA DE TODOS OS ENDEREÇOS DE TATUÍ</t>
  </si>
  <si>
    <t>MEDIANTE AVISO PRÉVIO DE 60 DIAS</t>
  </si>
  <si>
    <t>3.330,00</t>
  </si>
  <si>
    <t>tecdepragas@bol.com.br / juniorsantec@hotmail.com / marcio.medeiros@adv.oabsp.org.br</t>
  </si>
  <si>
    <t>https://amigosdoguri-my.sharepoint.com/:b:/g/personal/renata_freire_sustenidos_org_br/EaEQG72u40xOszr-TSTtaLYB50dB3yqm2K8Sm49UPPrXBA?e=8VJW4W</t>
  </si>
  <si>
    <t>547-23</t>
  </si>
  <si>
    <t>Ínicio:24/01/2024 Término: 23/01/2026</t>
  </si>
  <si>
    <t>VARÍAVEL</t>
  </si>
  <si>
    <t>15-99649-2079</t>
  </si>
  <si>
    <t>daniel.cesare@hotmail.com</t>
  </si>
  <si>
    <t>Daniel Cesare</t>
  </si>
  <si>
    <t>https://amigosdoguri-my.sharepoint.com/:b:/g/personal/renata_freire_sustenidos_org_br/ESH2oJbojeRBnwPZSy1wRFQBkMkezQXocsJXnEweklh6UQ?e=pjc3VD</t>
  </si>
  <si>
    <t>518-23</t>
  </si>
  <si>
    <t>SERVIÇOS DE MARCENARIA CONFECÇÃO DE PORTAS COM ISOLAMENTO PARA SALÃO VILA LOBOS</t>
  </si>
  <si>
    <t>Ínicio:23/12/2023 Término: 22/02/2024</t>
  </si>
  <si>
    <t>7.472,00</t>
  </si>
  <si>
    <t>15 99725-3858</t>
  </si>
  <si>
    <t xml:space="preserve"> ivanxaier.ix@gmail.com </t>
  </si>
  <si>
    <t>Ivan  Xavier</t>
  </si>
  <si>
    <t>https://amigosdoguri-my.sharepoint.com/:b:/g/personal/renata_freire_sustenidos_org_br/EWkHEqLrkPRIl1e08LQamoQBqM8dTFjvtD1mT4mM248tDg?e=shbD1m</t>
  </si>
  <si>
    <t>560-23</t>
  </si>
  <si>
    <t xml:space="preserve">CRISTIANE SOBRAL CORREA JESUS </t>
  </si>
  <si>
    <t>CRISTIANE SOBRAL CORREA JESUS</t>
  </si>
  <si>
    <t>CPF: 648.059.561-00</t>
  </si>
  <si>
    <t>AVALIADOR (A) PARA COMPOR BANCA DO 2º CONCURSO ESTUDANTIL DE DRAMATURGIA</t>
  </si>
  <si>
    <t>6 1- 9 9 1 5 3 1 6 6 3</t>
  </si>
  <si>
    <t>Cristiane Sobral</t>
  </si>
  <si>
    <t>420-23</t>
  </si>
  <si>
    <t>ALEXSANDRO BARBOSA NOVAIS 06283978606</t>
  </si>
  <si>
    <t>ALEXSANDRO BARBOSA NOVAIS</t>
  </si>
  <si>
    <t>19.968.628/0001-03</t>
  </si>
  <si>
    <t>AQUISIÇÃO DE 01 VIOLA DA GAMBA SOPRANO</t>
  </si>
  <si>
    <t>Ínicio:05/12/2023 Término: 05/04/2024</t>
  </si>
  <si>
    <t>31 7311-9864</t>
  </si>
  <si>
    <t>caviunainstrumentos@hotmail.com</t>
  </si>
  <si>
    <t>Alexsandro Novais</t>
  </si>
  <si>
    <t>https://amigosdoguri-my.sharepoint.com/:b:/g/personal/renata_freire_sustenidos_org_br/EX6DYz6PluNDlejcewoujYABbiKQdzWfW0zGSEsyA1TmTw?e=GfKaCy</t>
  </si>
  <si>
    <t>551-23</t>
  </si>
  <si>
    <t>ABASTECIMENTO DOS VEÍCULOS PRÓPRIOS E LOCADOS,MAQUINARIOS E SERVIÇOS DE TROCA DE ÓLEO</t>
  </si>
  <si>
    <t>(015)99701-5664/ (015)99708-5846</t>
  </si>
  <si>
    <t>ap-avenida@redecomendador.com.br/lupercioneto@redecomendador.com.br</t>
  </si>
  <si>
    <t>https://amigosdoguri-my.sharepoint.com/:b:/g/personal/renata_freire_sustenidos_org_br/EYial9SFwW1Jm0fZ2p-82qcBHVGptsUVnl6iHZvSCoWUMQ?e=egjGnr</t>
  </si>
  <si>
    <t>554-23</t>
  </si>
  <si>
    <t>LETRABOX SINALIZACAO LTDA</t>
  </si>
  <si>
    <t>EDUARDO DOS SANTOS GAIJUTIS</t>
  </si>
  <si>
    <t>47.083.479/0001-30</t>
  </si>
  <si>
    <t>CONFECÇÃO/IMPRESSÃO E INSTALAÇÃO DE PLACAS NAS UNIDADES DE TATUÍ</t>
  </si>
  <si>
    <t>Ínicio:15/12/2023 Término: 14/01/2024</t>
  </si>
  <si>
    <t>3.200,00</t>
  </si>
  <si>
    <t>R$ 3.200,00</t>
  </si>
  <si>
    <t>(15) 3334-2467</t>
  </si>
  <si>
    <t xml:space="preserve"> contato@letrabox.com.br</t>
  </si>
  <si>
    <t>Gilson</t>
  </si>
  <si>
    <t>https://amigosdoguri-my.sharepoint.com/:b:/g/personal/renata_freire_sustenidos_org_br/Efi8b5fCImBCi7sUd6fgFYIBBmuMHuFSMfErv0UtIdepSQ?e=Q0yS1b</t>
  </si>
  <si>
    <t>520-23</t>
  </si>
  <si>
    <t xml:space="preserve">DELTA LOCAÇÃO DE EQUIPAMENTOS LTDA </t>
  </si>
  <si>
    <t>WANDERSON SANTA ROSA RABELO</t>
  </si>
  <si>
    <t>36.655.316/0001-69</t>
  </si>
  <si>
    <t>LOCAÇÃO DE IMPRESSORAS TATUÍ E  POLO SJRP.</t>
  </si>
  <si>
    <t>Ínicio:29/12/2023 Término: 28/12/2025</t>
  </si>
  <si>
    <t>5.567,00</t>
  </si>
  <si>
    <t>133.608,00</t>
  </si>
  <si>
    <t>JAN</t>
  </si>
  <si>
    <t>15 98121-4476</t>
  </si>
  <si>
    <t>vendas@deltatoners.com.br</t>
  </si>
  <si>
    <t>Wanderson Rabelo</t>
  </si>
  <si>
    <t>https://amigosdoguri-my.sharepoint.com/:b:/g/personal/renata_freire_sustenidos_org_br/EfeUF_96nSpKjjKTJ-VjRq0BeqHHWm5aOyDOcr82Wsuo0Q?e=wD9hWj</t>
  </si>
  <si>
    <t>558-23</t>
  </si>
  <si>
    <t>ASSOCIACAO CULTURAL AMIGOS DO O12</t>
  </si>
  <si>
    <t>DYSNEILAYNE ALEXANDRE DA CUNHA PEREIRA / JÚLIO CÉSAR DE MELO</t>
  </si>
  <si>
    <t>10.855.311/0001-96</t>
  </si>
  <si>
    <t>COORDENAÇÃO DO GRUPO ARTÍSTICO E DIRETOR RESIDENTE ANO 2024</t>
  </si>
  <si>
    <t>Ínicio:20/01/2024 Término: 20/12/2024</t>
  </si>
  <si>
    <t>100.000,00</t>
  </si>
  <si>
    <t>contato@coletivoo12.com.br</t>
  </si>
  <si>
    <t>Dysneilayne Alexandre</t>
  </si>
  <si>
    <t>https://amigosdoguri-my.sharepoint.com/:b:/g/personal/renata_freire_sustenidos_org_br/EW6wM9E8hhFIkiJzunZYYR0BOHvq7wLFLJFGmzrPc_ol0Q?e=aZIQfa</t>
  </si>
  <si>
    <t>565-23</t>
  </si>
  <si>
    <t>CAIO NETTO DOS SANTOS 45605844865</t>
  </si>
  <si>
    <t>CAIO NETTO DOS SANTOS</t>
  </si>
  <si>
    <t>33.362.600/0001-59</t>
  </si>
  <si>
    <t>ORADOR PARA II SEMINÁRIO DE POLITICAS AFIRMATIVAS</t>
  </si>
  <si>
    <t>Ínicio:11/12/2023 Término:11/12/2023</t>
  </si>
  <si>
    <t>11 95278-4614</t>
  </si>
  <si>
    <t>caio.netto@unesp.br</t>
  </si>
  <si>
    <t>Caio Netto</t>
  </si>
  <si>
    <t>https://amigosdoguri-my.sharepoint.com/:b:/g/personal/renata_freire_sustenidos_org_br/EeN6ATqlDyBOsS9lMW3b5NQB4EKHdld8yabdABw-ZnAWkg?e=PDXflZ</t>
  </si>
  <si>
    <t>540-23</t>
  </si>
  <si>
    <t>Ínicio:21/12/2023 Término:21/12/2024</t>
  </si>
  <si>
    <t>11 99476-1677</t>
  </si>
  <si>
    <t>sergio.mendes@alperseguros.com.br</t>
  </si>
  <si>
    <t>Sergio Mendes</t>
  </si>
  <si>
    <t>https://amigosdoguri-my.sharepoint.com/:b:/g/personal/renata_freire_sustenidos_org_br/EfNooUzJQahGia8WUJh-4GEBGb9KlrD-SIWNtKoJn-kh4Q?e=A9skRb</t>
  </si>
  <si>
    <t>422-23</t>
  </si>
  <si>
    <t>Ínicio:07/12/2023 Término: 06/12/2025</t>
  </si>
  <si>
    <t>https://amigosdoguri-my.sharepoint.com/:b:/g/personal/renata_freire_sustenidos_org_br/EenuO_ghDSNKl6JPHwnUX3gBewv_7FH-P7DbM0LXvoN3TQ?e=tXI3W7</t>
  </si>
  <si>
    <t>Substituir link em amarelo</t>
  </si>
  <si>
    <t>569-23</t>
  </si>
  <si>
    <t>MIRIAM ROCHA CUBAS DE OLIVEIRA TATUÍ-ME</t>
  </si>
  <si>
    <t>CURSO DE LIBRAS BRASILEIRAS DE SINAIS PARA FUNCIONÁRIOS</t>
  </si>
  <si>
    <t>Ínicio:01/03/2024 Término: 30/06/2024</t>
  </si>
  <si>
    <t xml:space="preserve"> institutosaremiriamcubas@gmail.com</t>
  </si>
  <si>
    <t>Miriam Rocha</t>
  </si>
  <si>
    <t>https://amigosdoguri-my.sharepoint.com/:b:/g/personal/renata_freire_sustenidos_org_br/EVdW6JMnfg1CrWJrgEIdtKcBZM4QYmFw8vbU73cc6ytQeA?e=gcpIM1</t>
  </si>
  <si>
    <t>571-23</t>
  </si>
  <si>
    <t>SERVIÇOS DE EMOLDURAMENTO DE IMAGENS/FOTOS</t>
  </si>
  <si>
    <t>Ínicio:15/01/2024 Término: 30/01/2024</t>
  </si>
  <si>
    <t>11.7018,00</t>
  </si>
  <si>
    <t>15 99728-8388</t>
  </si>
  <si>
    <t>Aguinaldo Rogério</t>
  </si>
  <si>
    <t>https://amigosdoguri-my.sharepoint.com/:b:/g/personal/renata_freire_sustenidos_org_br/ESUlgY0hBlhNg3Z31FoTHZAB3-IqghViLzORcidf8eJ--w?e=BzQVF5</t>
  </si>
  <si>
    <t>577/23</t>
  </si>
  <si>
    <t>SERVIÇOS DE SEGURANÇA E RECEPCÃO PARA EVENTOS CONSERVARTORIO DE TATUÍ</t>
  </si>
  <si>
    <t>Ínicio:01/11/2023 Término: 15/12/2023</t>
  </si>
  <si>
    <t>4.520,00</t>
  </si>
  <si>
    <t>R$ 4.520,00</t>
  </si>
  <si>
    <t>15 99191-9644</t>
  </si>
  <si>
    <t>gruposerv@gmail.com</t>
  </si>
  <si>
    <t>Rafael Ferreira</t>
  </si>
  <si>
    <t>https://amigosdoguri-my.sharepoint.com/:b:/g/personal/renata_freire_sustenidos_org_br/Edqk3zsu709PuWv3D0tiSSIB3VO8guZAKrqJC8n56c0vjQ?e=tjvUp2</t>
  </si>
  <si>
    <t xml:space="preserve"> LICENÇAS DO AMBIENTE TOTVS CLOUD PARA MIGRAÇÃO DO SISTEMA RM GESTÃO ACADÊMICA CONSERVATÓRIO DE TATUI</t>
  </si>
  <si>
    <t>TELEFONIA DDR (DISCAGEM DIRETA RAMAL)  PARA SUSTENIDOS</t>
  </si>
  <si>
    <t>Ínicio:01/06/2021 Término: 30/06/2024</t>
  </si>
  <si>
    <t>IP DEDIDACADO SEDE</t>
  </si>
  <si>
    <t>Ínicio:08/06/2005 Término: 08/06/2024</t>
  </si>
  <si>
    <t>Coluna1</t>
  </si>
  <si>
    <t>ADT.</t>
  </si>
  <si>
    <t xml:space="preserve">ATRIBUIÇÃO </t>
  </si>
  <si>
    <t>N° DIV.</t>
  </si>
  <si>
    <t>DATA ENTRADA</t>
  </si>
  <si>
    <t>PEDIDO2</t>
  </si>
  <si>
    <t>Nº PARCELAS</t>
  </si>
  <si>
    <t>CONTA CONTABIL</t>
  </si>
  <si>
    <t>CENTRO DE CUSTO</t>
  </si>
  <si>
    <t>NOME DA CONTA SAP</t>
  </si>
  <si>
    <t>CONTRATO GESTÃO /MOVE/ OUTROS</t>
  </si>
  <si>
    <t>LINK DOS CONTRATOS BOLSISTA</t>
  </si>
  <si>
    <t>FORA DO PRAZO</t>
  </si>
  <si>
    <t>Alessandro Zacarias</t>
  </si>
  <si>
    <t>440.059.648-69</t>
  </si>
  <si>
    <t>BOLSA OFÍCIO</t>
  </si>
  <si>
    <t>Amanda Canan Campos</t>
  </si>
  <si>
    <t>113.979.809-07</t>
  </si>
  <si>
    <t>Camila Barbagallo Momisso</t>
  </si>
  <si>
    <t>459.369.168-04</t>
  </si>
  <si>
    <t>Carlos Eduardo Roberto de Oliveira</t>
  </si>
  <si>
    <t>302.223.018-48</t>
  </si>
  <si>
    <t>Caroline Torkomian Joaquim</t>
  </si>
  <si>
    <t>406.163.818-16</t>
  </si>
  <si>
    <t xml:space="preserve">Diego de Campos Brandão </t>
  </si>
  <si>
    <t>394.937.518-05</t>
  </si>
  <si>
    <t>Giovana de Carvalho Lopes Romano</t>
  </si>
  <si>
    <t>378.715.338-19</t>
  </si>
  <si>
    <t>Heitor Bispo de Carvalho</t>
  </si>
  <si>
    <t>472.366.838-17</t>
  </si>
  <si>
    <t>Jonathan da Silva</t>
  </si>
  <si>
    <t>419.456.648-35</t>
  </si>
  <si>
    <t xml:space="preserve">Kelvin Mateus Gomes Pires </t>
  </si>
  <si>
    <t>426.570.748-39</t>
  </si>
  <si>
    <t>Laura Ribeiro de Paula</t>
  </si>
  <si>
    <t>454.529.598-31</t>
  </si>
  <si>
    <t>Luiz Carlos Teixeira Melo</t>
  </si>
  <si>
    <t>011.111.060-29</t>
  </si>
  <si>
    <t xml:space="preserve">Marcos Antônio da Silva </t>
  </si>
  <si>
    <t>097.061.388-11</t>
  </si>
  <si>
    <t>Maria Eduarda Souza de Albuquerque</t>
  </si>
  <si>
    <t>515.731.178-89</t>
  </si>
  <si>
    <t xml:space="preserve">Pedro Gabriel Fernandes dos Santos </t>
  </si>
  <si>
    <t>474.598.818-48</t>
  </si>
  <si>
    <t xml:space="preserve">Pedro Henrique Souza Santos </t>
  </si>
  <si>
    <t>454.914.428-95</t>
  </si>
  <si>
    <t xml:space="preserve">Renata Corrêa Gomes Ferreira </t>
  </si>
  <si>
    <t>454.526.248-13</t>
  </si>
  <si>
    <t>Tiago Augusto Marcos</t>
  </si>
  <si>
    <t>335.931.398-47</t>
  </si>
  <si>
    <t xml:space="preserve">Victor Hugo de Jesus Guimarães de Miranda </t>
  </si>
  <si>
    <t>397.529.268-78</t>
  </si>
  <si>
    <t xml:space="preserve">Andressa da Silva Lima </t>
  </si>
  <si>
    <t>BOLSA PERFORMANCE CIA TEATRO</t>
  </si>
  <si>
    <t>Arielle Cristina dos Santos Barbosa</t>
  </si>
  <si>
    <t xml:space="preserve">Camila Alomba Pinto </t>
  </si>
  <si>
    <t xml:space="preserve">Felipe Xavier dos Santos </t>
  </si>
  <si>
    <t xml:space="preserve">Igor Perez da Silva </t>
  </si>
  <si>
    <t>489.394.148-88</t>
  </si>
  <si>
    <t>James Furlaneto Rocha</t>
  </si>
  <si>
    <t xml:space="preserve">Kaio Alexandre dos Santos Matias </t>
  </si>
  <si>
    <t>499271478-13</t>
  </si>
  <si>
    <t>Luiz Miguel da Silva Rodrigues (Luigi Mikaela)</t>
  </si>
  <si>
    <t>879.645.460-15</t>
  </si>
  <si>
    <t>Luiza Mardones Gaião</t>
  </si>
  <si>
    <t>Marcos Brites Pavaneli</t>
  </si>
  <si>
    <t xml:space="preserve">496.949.278-62 </t>
  </si>
  <si>
    <t>Murilo Henrique Pires Delesposti dos Santos</t>
  </si>
  <si>
    <t>Murilo Henrique Juvencio</t>
  </si>
  <si>
    <t xml:space="preserve">Rebeca Cristina Fernandes </t>
  </si>
  <si>
    <t>413.041.158-60</t>
  </si>
  <si>
    <t>Yuri Gonzaga Gonçalves da Costa</t>
  </si>
  <si>
    <t>064835624-89</t>
  </si>
  <si>
    <t>Aparecida Madalena Ribeiro</t>
  </si>
  <si>
    <t>BOLSA PERFORMANCE BANDA SINFÔNICA</t>
  </si>
  <si>
    <t>DANIEL AUGUSTO GALVAO D AVILA</t>
  </si>
  <si>
    <t>235.391.028/92</t>
  </si>
  <si>
    <t>Eduardo Souza Fazolli</t>
  </si>
  <si>
    <t>Erick Lucca Marques Baraldo</t>
  </si>
  <si>
    <t>BOLSA PERFORMANCE GRUPO DE CHORO</t>
  </si>
  <si>
    <t>Fabio Renato da silva junior</t>
  </si>
  <si>
    <t>527-855-128-39</t>
  </si>
  <si>
    <t>GUTEMBERG SOUZA SANTOS</t>
  </si>
  <si>
    <t>Kaick de Proença Bueno Rodrigues</t>
  </si>
  <si>
    <t>BOLSA PERFORMANCE BIG BAND</t>
  </si>
  <si>
    <t>LUAN MARTINS SILVA</t>
  </si>
  <si>
    <t>Natália Schiavinato Gonçalves</t>
  </si>
  <si>
    <t>438.473.198-17</t>
  </si>
  <si>
    <t>Rhauane de Arruda Souza</t>
  </si>
  <si>
    <t>RONALDO LUIS CAETANO DE MEDEIROS</t>
  </si>
  <si>
    <t>333975888-39</t>
  </si>
  <si>
    <t>Vanessa Fernandes de Lima</t>
  </si>
  <si>
    <t>Maria Julia Sette de Oliveira</t>
  </si>
  <si>
    <t xml:space="preserve">544.625.828-29 </t>
  </si>
  <si>
    <t>BOLSA PERFORMANCE GRUPO CE CHORO</t>
  </si>
  <si>
    <t>Luiz Pedro Conrado dos Santos</t>
  </si>
  <si>
    <t>050.899.311-35</t>
  </si>
  <si>
    <t>BOLSA PERFORMANCE ORQUESTRA</t>
  </si>
  <si>
    <t>Robson de Araujo</t>
  </si>
  <si>
    <t>Wesley Leandro da Silva</t>
  </si>
  <si>
    <t xml:space="preserve">504.141.308-80 </t>
  </si>
  <si>
    <t>Nicholy Stephany Correa de Moura</t>
  </si>
  <si>
    <t>518195808-73</t>
  </si>
  <si>
    <t>BOLSA PERFORMANCE CORO ARTÍSTICO</t>
  </si>
  <si>
    <t>Thiago Giovani de Moura</t>
  </si>
  <si>
    <t>220.045.408-26</t>
  </si>
  <si>
    <t>Lucas Giro</t>
  </si>
  <si>
    <t>498.488.838-51</t>
  </si>
  <si>
    <t>BOLSA PERFORMANCE CAMERATA DE VIOLÕES</t>
  </si>
  <si>
    <t>Aldair Navarro Grandez</t>
  </si>
  <si>
    <t>Gabriel Augusto Venâncio Soares de Oliveira</t>
  </si>
  <si>
    <t>BOLSA PERFORMANCE MUSICA RAIZ</t>
  </si>
  <si>
    <t>Karen Eduarda Pereira</t>
  </si>
  <si>
    <t>Marcelo Augusto Machado</t>
  </si>
  <si>
    <t>498.395.718-93</t>
  </si>
  <si>
    <t>BOLSA OFÍCO</t>
  </si>
  <si>
    <t>17/03/2023 A 31/12/2023</t>
  </si>
  <si>
    <t>Termo de Concessão de Bolsa Oficio - MARCELO AUGUSTO MACHADO.pdf</t>
  </si>
  <si>
    <t>Ana Laura da Silva Souza</t>
  </si>
  <si>
    <t>426.301.768-43</t>
  </si>
  <si>
    <t>Carlos Eduardo de Souza Barbosa</t>
  </si>
  <si>
    <t>Daniel Rodolfo Silva dos Santos</t>
  </si>
  <si>
    <t>Fernando Thiago da Silva</t>
  </si>
  <si>
    <t>421.544.198-60</t>
  </si>
  <si>
    <t xml:space="preserve">Hícaro Ferreira Rodrigues </t>
  </si>
  <si>
    <t>458091338/86</t>
  </si>
  <si>
    <t>Leonardo Barbosa</t>
  </si>
  <si>
    <t>Leonardo Martinez Lange</t>
  </si>
  <si>
    <t>Murillo Henrique Pilom Oliveira</t>
  </si>
  <si>
    <t xml:space="preserve">Bráulio de Alcântara Andrade </t>
  </si>
  <si>
    <t>BOLSA PERFORMANCE PERCUSSÃO</t>
  </si>
  <si>
    <t>Gabriel Gustavo de Souza</t>
  </si>
  <si>
    <t>415.896.678-75</t>
  </si>
  <si>
    <t>Gabriela Camilo França</t>
  </si>
  <si>
    <t>447.118.868-26</t>
  </si>
  <si>
    <t xml:space="preserve">João Pedro Rodrigues da Silva </t>
  </si>
  <si>
    <t>KAIQUE RODRIGO FERREIRA REIS ZEFERINO</t>
  </si>
  <si>
    <t>435.372.748-66</t>
  </si>
  <si>
    <t xml:space="preserve">Lucas de Assis Almeida </t>
  </si>
  <si>
    <t>384.514.558-75</t>
  </si>
  <si>
    <t>Sara de Barros Aparecido</t>
  </si>
  <si>
    <t>Tiago de Lima Neri</t>
  </si>
  <si>
    <t>Bruna Santos Duarte Ferreira de Lima</t>
  </si>
  <si>
    <t>359137058-40</t>
  </si>
  <si>
    <t>Danilo Silva Lima</t>
  </si>
  <si>
    <t>Gilliard Cirineu Machado</t>
  </si>
  <si>
    <t>300.093.848-63</t>
  </si>
  <si>
    <t>Giovanna Cortese</t>
  </si>
  <si>
    <t>Gonzalo Bernabo</t>
  </si>
  <si>
    <t>707054216-00</t>
  </si>
  <si>
    <t>Matheus Mendes Mantovani</t>
  </si>
  <si>
    <t xml:space="preserve">Odair Cardoso Junior </t>
  </si>
  <si>
    <t>396548748-57</t>
  </si>
  <si>
    <t xml:space="preserve">Sara dos Santos Garcindo </t>
  </si>
  <si>
    <t>Vitória Nicoli da Silva Moura</t>
  </si>
  <si>
    <t xml:space="preserve">Antuane Nieto Figueroa </t>
  </si>
  <si>
    <t>Arthur Carvalho Delourence</t>
  </si>
  <si>
    <t xml:space="preserve">506.927.668-98 </t>
  </si>
  <si>
    <t>Caio Angelo Favero Lucatelli</t>
  </si>
  <si>
    <t xml:space="preserve">Claudia Daniela Mercado Fernández </t>
  </si>
  <si>
    <t>901.131.028-44</t>
  </si>
  <si>
    <t>DARIO HUILLCA PERALTA</t>
  </si>
  <si>
    <t>Davi Alessandro Gonzalez Ferreira</t>
  </si>
  <si>
    <t>DAVID BARBOSA GARBIN</t>
  </si>
  <si>
    <t>Diego Alejandro Zegarra Chaguayo</t>
  </si>
  <si>
    <t>283.478.128-66</t>
  </si>
  <si>
    <t xml:space="preserve">Filipe Adum Bertolacine </t>
  </si>
  <si>
    <t>456846958-92</t>
  </si>
  <si>
    <t xml:space="preserve">Francisco Jailson Cavalcante Garcia </t>
  </si>
  <si>
    <t>Giovanni Gabriel Ricioli Vieira</t>
  </si>
  <si>
    <t>502.789.378-70</t>
  </si>
  <si>
    <t>Jessica Silva de Oliveira</t>
  </si>
  <si>
    <t xml:space="preserve">Joadson Silva Rodrigues </t>
  </si>
  <si>
    <t xml:space="preserve">Júlia Ribeiro Fagundes </t>
  </si>
  <si>
    <t xml:space="preserve">460.661.258-42 </t>
  </si>
  <si>
    <t xml:space="preserve">Kaique Eduardo da Silva Souza </t>
  </si>
  <si>
    <t>489680518-60</t>
  </si>
  <si>
    <t xml:space="preserve">Kim Kennerly </t>
  </si>
  <si>
    <t>411.878.458 - 09</t>
  </si>
  <si>
    <t>LARISSA CARRIEL OLIVEIRA</t>
  </si>
  <si>
    <t>436.176.988-59</t>
  </si>
  <si>
    <t xml:space="preserve">Manuela Pavanello de Almeida Proença </t>
  </si>
  <si>
    <t>436.793.038-66</t>
  </si>
  <si>
    <t>Marcelo Pinto da Silva</t>
  </si>
  <si>
    <t>183.975.848-11</t>
  </si>
  <si>
    <t>MARIA EDUARDA BATISTA CARDOSO</t>
  </si>
  <si>
    <t>487.493.328-99</t>
  </si>
  <si>
    <t xml:space="preserve">Matheus Augusto Mello de Oliveira </t>
  </si>
  <si>
    <t>Matheus José Roque</t>
  </si>
  <si>
    <t>482.248.278-28</t>
  </si>
  <si>
    <t xml:space="preserve">Maura Jansson Barros </t>
  </si>
  <si>
    <t>459.457.258-89</t>
  </si>
  <si>
    <t>Maurício Müller Neto</t>
  </si>
  <si>
    <t>141.837.219-62</t>
  </si>
  <si>
    <t>Mikael Felipe Ribeiro Mendes</t>
  </si>
  <si>
    <t>538.985.858-16</t>
  </si>
  <si>
    <t xml:space="preserve">Nohemi Leva Challco </t>
  </si>
  <si>
    <t>713.830.751-90</t>
  </si>
  <si>
    <t>PAULO HENRIQUE FURQUIM PEREIRA</t>
  </si>
  <si>
    <t>486364578/31</t>
  </si>
  <si>
    <t xml:space="preserve">Paulo Vinicius Ribeiro de Almeida </t>
  </si>
  <si>
    <t>Pietra Ferreira Branco</t>
  </si>
  <si>
    <t>463626648-09</t>
  </si>
  <si>
    <t>Rafaela Mafaldo</t>
  </si>
  <si>
    <t>424.480.868-00</t>
  </si>
  <si>
    <t xml:space="preserve">Rosa Luz Vilca Huillca </t>
  </si>
  <si>
    <t>238.165.188-85</t>
  </si>
  <si>
    <t>Thamara Nunes Costa</t>
  </si>
  <si>
    <t>Thiago Henrique de Campos Walti</t>
  </si>
  <si>
    <t xml:space="preserve">Vinícius Boscolo Anghinoni </t>
  </si>
  <si>
    <t>408.593.068-01</t>
  </si>
  <si>
    <t xml:space="preserve">Vitória Keulere Eustachio de Almeida </t>
  </si>
  <si>
    <t xml:space="preserve">Pedro da Silva costa </t>
  </si>
  <si>
    <t>Caíque Zacharias</t>
  </si>
  <si>
    <t>502050598-64</t>
  </si>
  <si>
    <t>Thiago Ismael da Costa Araújo</t>
  </si>
  <si>
    <t>372964408-48</t>
  </si>
  <si>
    <t>Leandro Agustin Basualdo Romero</t>
  </si>
  <si>
    <t>Rodolfo Luiz Roque</t>
  </si>
  <si>
    <t>Leonardo Galvão Graça Constancio</t>
  </si>
  <si>
    <t>097.406.806-31</t>
  </si>
  <si>
    <t xml:space="preserve">Reginaldo Cesar Silva de Almeida </t>
  </si>
  <si>
    <t xml:space="preserve">Lucas Henrique Pereira Barboza </t>
  </si>
  <si>
    <t>Yohanna Tamarozzi</t>
  </si>
  <si>
    <t>Rafael Capponero</t>
  </si>
  <si>
    <t>Felipe de Carvalho Macedo Santos</t>
  </si>
  <si>
    <t>470.395.808-29</t>
  </si>
  <si>
    <t>Taynah Amanda Viana Alexandre</t>
  </si>
  <si>
    <t>Matheus Crescencio Alves Maia</t>
  </si>
  <si>
    <t>445.605.058-61</t>
  </si>
  <si>
    <t>Fernando Amorim Abreu Pereira</t>
  </si>
  <si>
    <t xml:space="preserve">Abraham Joel Perez Narrea </t>
  </si>
  <si>
    <t xml:space="preserve">Ana Paula Rodrigues Simon </t>
  </si>
  <si>
    <t>André de Oliveira Rosário</t>
  </si>
  <si>
    <t>559514098/45</t>
  </si>
  <si>
    <t xml:space="preserve">Arthur Miranda Garcia </t>
  </si>
  <si>
    <t>465.470.188-57</t>
  </si>
  <si>
    <t>Bruna Luísa de Campos Stock</t>
  </si>
  <si>
    <t>441.942.668-38</t>
  </si>
  <si>
    <t>Carlos Henrique de Paula Ribeiro</t>
  </si>
  <si>
    <t xml:space="preserve">406.279.588-42 </t>
  </si>
  <si>
    <t xml:space="preserve">César Augusto Garcez </t>
  </si>
  <si>
    <t>Emmanuele Tamires Lima de Mello</t>
  </si>
  <si>
    <t>475.753.338/19</t>
  </si>
  <si>
    <t>Everson Jurandir Zattoni Filho</t>
  </si>
  <si>
    <t>419.982.298-40</t>
  </si>
  <si>
    <t>Gabriel Eduardo de Lima</t>
  </si>
  <si>
    <t xml:space="preserve">465.662.428-48 </t>
  </si>
  <si>
    <t xml:space="preserve">Gabriel Pimenta Santos </t>
  </si>
  <si>
    <t>GILBERTO TOTTI BERMONTE JUNIOR</t>
  </si>
  <si>
    <t>Giovana Nunes Garcia Ribeiro</t>
  </si>
  <si>
    <t>409.781.038-31</t>
  </si>
  <si>
    <t>Heitor Machado Godoy</t>
  </si>
  <si>
    <t>528.778.448-11</t>
  </si>
  <si>
    <t xml:space="preserve">Hugo Sales Ribeiro </t>
  </si>
  <si>
    <t>400.187.968-93</t>
  </si>
  <si>
    <t xml:space="preserve">INGRID STEPHANIE FREIRE QUINTANA </t>
  </si>
  <si>
    <t>Jehison Cruz Chavez</t>
  </si>
  <si>
    <t>714.671.481-05</t>
  </si>
  <si>
    <t xml:space="preserve">Jessé Silva Raimundo </t>
  </si>
  <si>
    <t xml:space="preserve">João Vítor Dias Nelson </t>
  </si>
  <si>
    <t>498.017.288.17</t>
  </si>
  <si>
    <t>Joás Erate dos Santos</t>
  </si>
  <si>
    <t>Julio cesar rosa</t>
  </si>
  <si>
    <t>KAIO HENRIQUE POLISELLI</t>
  </si>
  <si>
    <t>Laís Andressa Paes</t>
  </si>
  <si>
    <t xml:space="preserve">Laís Lopes Ernandes </t>
  </si>
  <si>
    <t>451087928-83</t>
  </si>
  <si>
    <t xml:space="preserve">Larainy Mello de Souza </t>
  </si>
  <si>
    <t>443.287.248 94</t>
  </si>
  <si>
    <t>Layane Fernanda Tognolli De Souza</t>
  </si>
  <si>
    <t xml:space="preserve">Lucca de Souza Nunes </t>
  </si>
  <si>
    <t xml:space="preserve">Luís Carlos Pinho Dias </t>
  </si>
  <si>
    <t>033.442.762-20</t>
  </si>
  <si>
    <t xml:space="preserve">Maria Angélica dos Santos Faustino de Faria </t>
  </si>
  <si>
    <t>386454748-24</t>
  </si>
  <si>
    <t>Neemias Nunes de Souza Camargo Costa</t>
  </si>
  <si>
    <t>453.509.878-60</t>
  </si>
  <si>
    <t>Nicolas Augusto Alves</t>
  </si>
  <si>
    <t>Philippe Thierry Lanabras Gavancho</t>
  </si>
  <si>
    <t>Rafaela Pires da Silva</t>
  </si>
  <si>
    <t>Ramon Diego Carneiro Rocha</t>
  </si>
  <si>
    <t>043.913.073-59</t>
  </si>
  <si>
    <t>Renan Augusto Bertinotti</t>
  </si>
  <si>
    <t>489.991.328-11</t>
  </si>
  <si>
    <t xml:space="preserve">Robson de Araujo </t>
  </si>
  <si>
    <t xml:space="preserve">Rodrigo Jaime Choque Quispe </t>
  </si>
  <si>
    <t>Rodrigo Mozart Ciniciato</t>
  </si>
  <si>
    <t>457.688.298-81</t>
  </si>
  <si>
    <t>Samuel Dias Lazala Silva Vargas</t>
  </si>
  <si>
    <t xml:space="preserve">Samuel Gomes Ferraz </t>
  </si>
  <si>
    <t>TARCIS OSTIANO SANTOS</t>
  </si>
  <si>
    <t>428.831.068-78</t>
  </si>
  <si>
    <t>Thiago Alves Torres</t>
  </si>
  <si>
    <t>424.506.008-50</t>
  </si>
  <si>
    <t xml:space="preserve">Tiago da Silva Carvalho Júnior </t>
  </si>
  <si>
    <t>Vinícius da Cruz Silveira</t>
  </si>
  <si>
    <t>364.801.388-21</t>
  </si>
  <si>
    <t xml:space="preserve">Vinícius Felipe do Pinho </t>
  </si>
  <si>
    <t>Vinicius Torres Trindade</t>
  </si>
  <si>
    <t>480.689.648-94</t>
  </si>
  <si>
    <t>Vyctor Hugo Gomes Bueno</t>
  </si>
  <si>
    <t>Walenson Claydman Da Silva</t>
  </si>
  <si>
    <t>400.628.578-78</t>
  </si>
  <si>
    <t xml:space="preserve">Wesley Oliveira da Silva </t>
  </si>
  <si>
    <t xml:space="preserve">458.517.218-12 </t>
  </si>
  <si>
    <t>Ana Laura Theotonio de Almeida</t>
  </si>
  <si>
    <t>442.192.948-48</t>
  </si>
  <si>
    <t>Daniel Júnior Correia de Souza</t>
  </si>
  <si>
    <t xml:space="preserve">Edson Thiago Cardoso </t>
  </si>
  <si>
    <t>068.538.989-82</t>
  </si>
  <si>
    <t>Jhoanna Alejandra Hidalgo Morales</t>
  </si>
  <si>
    <t xml:space="preserve">Maicon Pereira Jacinto </t>
  </si>
  <si>
    <t xml:space="preserve">447.084.808-57 </t>
  </si>
  <si>
    <t>Mariana Justino</t>
  </si>
  <si>
    <t xml:space="preserve">Samira de Oliveira </t>
  </si>
  <si>
    <t>452.678.578-40</t>
  </si>
  <si>
    <t xml:space="preserve">Vanessa Aparecida de Souza Pereira </t>
  </si>
  <si>
    <t>343.233.818-08</t>
  </si>
  <si>
    <t>Viviane Cilene Sant'Ana</t>
  </si>
  <si>
    <t>167929938-75</t>
  </si>
  <si>
    <t>Bruna Takeuti</t>
  </si>
  <si>
    <t>369827998-32</t>
  </si>
  <si>
    <t>Eric Almeida Fontanini Santos</t>
  </si>
  <si>
    <t>Fernando Carvalho Dreossi</t>
  </si>
  <si>
    <t>Vinicius de Souza Nogueira</t>
  </si>
  <si>
    <t xml:space="preserve">Bruno Nicoletti Alonso </t>
  </si>
  <si>
    <t>BOLSA PERFORMANCE JAZZ COMBO</t>
  </si>
  <si>
    <t xml:space="preserve">Caio Cesar Nascimento Ferreira </t>
  </si>
  <si>
    <t>Guilherme Fernandes Freitas de Jesus</t>
  </si>
  <si>
    <t>Gustavo Rodrigues Antunes</t>
  </si>
  <si>
    <t>JESSICA LORENZO SANTOS DIAZ</t>
  </si>
  <si>
    <t>José Irailson Barros Filho</t>
  </si>
  <si>
    <t>Junior jonatas Martins de lima</t>
  </si>
  <si>
    <t>414.823.888-63</t>
  </si>
  <si>
    <t xml:space="preserve">Lucas Rafael da Silva Taniguti </t>
  </si>
  <si>
    <t>Samuel de Alcântara Barbosa</t>
  </si>
  <si>
    <t>455.646.878-76</t>
  </si>
  <si>
    <t>Vinícius Ost Dockhorn</t>
  </si>
  <si>
    <t>042.250.000-36</t>
  </si>
  <si>
    <t>Gabriela Antulini Araújo</t>
  </si>
  <si>
    <t>BOLSA PERFORMANCE MÚSICA RAIZ</t>
  </si>
  <si>
    <t>Gesildo Paes de Oliveira</t>
  </si>
  <si>
    <t>312.315.458-01</t>
  </si>
  <si>
    <t>BOLSA PERFORMANCE  BIG BAND</t>
  </si>
  <si>
    <t>Guilherme Biribilli Alves</t>
  </si>
  <si>
    <t>484.762.638-99</t>
  </si>
  <si>
    <t>Julio Cesar de Oliveira Nascimento</t>
  </si>
  <si>
    <t>Leonardo Gomieri de Souza</t>
  </si>
  <si>
    <t>Ligia Malen Porta Lopez</t>
  </si>
  <si>
    <t>382333938-94</t>
  </si>
  <si>
    <t>Abimael Martins dos Santos</t>
  </si>
  <si>
    <t>972.747.041-68</t>
  </si>
  <si>
    <t>Clarinete</t>
  </si>
  <si>
    <t>Adriano Gonçalves Bom</t>
  </si>
  <si>
    <t>092 901 839 77</t>
  </si>
  <si>
    <t>Tuba</t>
  </si>
  <si>
    <t>Ana Carolina Cunha da Conceição</t>
  </si>
  <si>
    <t>Saxofone</t>
  </si>
  <si>
    <t>Ana Júlia dos Santos Araújo</t>
  </si>
  <si>
    <t>461 408 118 - 56</t>
  </si>
  <si>
    <t>Canto Lírico</t>
  </si>
  <si>
    <t>Dario Michel Soares da Silva</t>
  </si>
  <si>
    <t>347.427.268-39</t>
  </si>
  <si>
    <t>Trompete MPB/Jazz</t>
  </si>
  <si>
    <t>Diego Henrique Lozano</t>
  </si>
  <si>
    <t>Violino</t>
  </si>
  <si>
    <t>Eliezer da Silva Ribeiro</t>
  </si>
  <si>
    <t>317 489 948 67</t>
  </si>
  <si>
    <t>Guitarra MPB/Jazz</t>
  </si>
  <si>
    <t>Elias de Jesus Silva</t>
  </si>
  <si>
    <t>300 599 468/65</t>
  </si>
  <si>
    <t>BOLSA SUPLENTE Fagote Erudito</t>
  </si>
  <si>
    <t>Fabiana Ferreira</t>
  </si>
  <si>
    <t>533950238 42</t>
  </si>
  <si>
    <t>canto lírico</t>
  </si>
  <si>
    <t>Gabriela Lopes da Silva (mãe Joyce Mara da Silva)</t>
  </si>
  <si>
    <t>160 142 386 11</t>
  </si>
  <si>
    <t>Artes Cênicas</t>
  </si>
  <si>
    <t>Geovana Job de Salles</t>
  </si>
  <si>
    <t>537 939 498 18</t>
  </si>
  <si>
    <t>Piano MPB/Jazz</t>
  </si>
  <si>
    <t>4.400.00</t>
  </si>
  <si>
    <t>Giovana Teixeira Martins</t>
  </si>
  <si>
    <t>528 843 958 30</t>
  </si>
  <si>
    <t>Giovanna Norberto Mota</t>
  </si>
  <si>
    <t>Violão Erudito</t>
  </si>
  <si>
    <t>Isaque Claudemir Alves de Almeida (mãe Queila Candido Alves de Almeida)</t>
  </si>
  <si>
    <t>469.391.318-92</t>
  </si>
  <si>
    <t>Oboé</t>
  </si>
  <si>
    <t>Jéssica Jhulli Antunes Fonseca</t>
  </si>
  <si>
    <t>João Paulo de Camargo Santi (mãe Cintia Aparecida de Camargo Santi)</t>
  </si>
  <si>
    <t>170 625 208 02</t>
  </si>
  <si>
    <t xml:space="preserve">JOSÉ LEONARDO AMBIEL </t>
  </si>
  <si>
    <t>475 420 068 35</t>
  </si>
  <si>
    <t>Violão</t>
  </si>
  <si>
    <t>Kaique Almeida de Mello</t>
  </si>
  <si>
    <t>422.320.498-09</t>
  </si>
  <si>
    <t>Piano erudito</t>
  </si>
  <si>
    <t>Lorena Arraes Gomes</t>
  </si>
  <si>
    <t>427555878 22</t>
  </si>
  <si>
    <t>Lorvani Karen Diniz</t>
  </si>
  <si>
    <t>Violão Clássico</t>
  </si>
  <si>
    <t>Lucca Batschauer Correa da Silva</t>
  </si>
  <si>
    <t>Luis Simão da Silva Neto</t>
  </si>
  <si>
    <t>491 293 788 69</t>
  </si>
  <si>
    <t>Violino Erudito</t>
  </si>
  <si>
    <t>Luiz Henrique Leite Gonçalves</t>
  </si>
  <si>
    <t>376879458-08</t>
  </si>
  <si>
    <t>Trompete</t>
  </si>
  <si>
    <t>Marcella Passaro Siqueira</t>
  </si>
  <si>
    <t>588756278 19</t>
  </si>
  <si>
    <t>Maria Luiza Camargo Fernandes de Melo (pai Luiz Carlos Fernandes de Melo)</t>
  </si>
  <si>
    <t>12.818.528.488</t>
  </si>
  <si>
    <t>Artes Cênicas Adolescente II</t>
  </si>
  <si>
    <t>Maria Paula Meneses Cavalcanti</t>
  </si>
  <si>
    <t>901144768 96</t>
  </si>
  <si>
    <t>Flauta Transversal</t>
  </si>
  <si>
    <t>Mario Lino Torres Barrientos</t>
  </si>
  <si>
    <t>466 698 478 - 07</t>
  </si>
  <si>
    <t>Contrabaixo elétrico MPB/JAZZ</t>
  </si>
  <si>
    <t xml:space="preserve">Matheus da Costa Nunes </t>
  </si>
  <si>
    <t>465 472 898 85</t>
  </si>
  <si>
    <t>Cordas Dedilhadas Históricas</t>
  </si>
  <si>
    <t>Nicolli Miranda de Camargo (mãe Elisete Benedita Miranda)</t>
  </si>
  <si>
    <t>Harpa</t>
  </si>
  <si>
    <t>Pala Safira de Andrade Ferreira</t>
  </si>
  <si>
    <t>443 801 298 88</t>
  </si>
  <si>
    <t>Piano Erudito</t>
  </si>
  <si>
    <t>Paulo Cesar Ferreira Sonieski</t>
  </si>
  <si>
    <t>039 520 314 70</t>
  </si>
  <si>
    <t>Saxofone/MPB/JAZZ</t>
  </si>
  <si>
    <t>Raquel Androszczuk Marques</t>
  </si>
  <si>
    <t>Canto MPB</t>
  </si>
  <si>
    <t>Raquel Vitoria Conceição dos Santos</t>
  </si>
  <si>
    <t>Saxofone Erudito</t>
  </si>
  <si>
    <t>Renata de Borba Nobre Dalto</t>
  </si>
  <si>
    <t>520 168 528 52</t>
  </si>
  <si>
    <t>Violão MPB/Jazz</t>
  </si>
  <si>
    <t>Samuel Massaki Franco Shimada</t>
  </si>
  <si>
    <t>182832427-25</t>
  </si>
  <si>
    <t>Sky Monteiro de Melo Said (Yasmim Monteiro de Melo Said)</t>
  </si>
  <si>
    <t>440 689 108 04</t>
  </si>
  <si>
    <t>Tainá Almeida Salomão</t>
  </si>
  <si>
    <t>525 661 448 77</t>
  </si>
  <si>
    <t>Flauta Choro</t>
  </si>
  <si>
    <t>Teo Fabi de Souza</t>
  </si>
  <si>
    <t>Piano</t>
  </si>
  <si>
    <t>Thaynna Eustachio de Almeida</t>
  </si>
  <si>
    <t>Fagote Erudito</t>
  </si>
  <si>
    <t>Tiago Santos da Silva</t>
  </si>
  <si>
    <t>Luteria/Violão Erudito</t>
  </si>
  <si>
    <t>Uziel Silva Ramos</t>
  </si>
  <si>
    <t>Valdick Silva Santos Junior</t>
  </si>
  <si>
    <t>ALAN SILVA COLOMBARA</t>
  </si>
  <si>
    <t>BOLSA AUXILIO BATERIA</t>
  </si>
  <si>
    <t>3.850,00</t>
  </si>
  <si>
    <t>ANA JULIA RAMOS LIMA</t>
  </si>
  <si>
    <t>BOLSA AUXILIO CENOGRAFIA</t>
  </si>
  <si>
    <t>ANDRÉ ALMEIDA PAULA</t>
  </si>
  <si>
    <t>456.015.328-00</t>
  </si>
  <si>
    <t>BOLSA ALXILIO VIOLINO</t>
  </si>
  <si>
    <t>ESTER OLIVEIRA BRITO</t>
  </si>
  <si>
    <t>523.621.798-93</t>
  </si>
  <si>
    <t>BOLSA AUXILIO VIOLINO</t>
  </si>
  <si>
    <t>GIOVANNA EÇA GONÇALVES</t>
  </si>
  <si>
    <t>423.465.428-06</t>
  </si>
  <si>
    <t xml:space="preserve">BOLSA AUXILIO ARTES CÊNICAS </t>
  </si>
  <si>
    <t>HENRIQUE FERREIRA DE CASTRO GIL</t>
  </si>
  <si>
    <t>365.533.808-21</t>
  </si>
  <si>
    <t>BOLSA AUXILIO TROMBONE CLÁSSICO</t>
  </si>
  <si>
    <t>ISAAC UCHOA NEGREIRO LIMA</t>
  </si>
  <si>
    <t>475.927.548-78</t>
  </si>
  <si>
    <t>BOLSA AUXILIO SAXOFONE</t>
  </si>
  <si>
    <t>JOÃO LUCAS CUNHA CARDOSO DE  OLIVEIRA</t>
  </si>
  <si>
    <t>490.992.578-30</t>
  </si>
  <si>
    <t xml:space="preserve">JOÃO VICTOR SANTOS NOGUEIRA </t>
  </si>
  <si>
    <t>050.967.287-70</t>
  </si>
  <si>
    <t>BOLSA AUXILIO BAIXO ELÉTRICO</t>
  </si>
  <si>
    <t>JOAQUIM PEREIRA DO NASCIMENTO</t>
  </si>
  <si>
    <t>423.531.708-38</t>
  </si>
  <si>
    <t>BOLSA AUXILIO PIANO CLÁSSICO</t>
  </si>
  <si>
    <t xml:space="preserve">JULIANO APARECIDO DE OLIVEIRA </t>
  </si>
  <si>
    <t>369.871.168-06</t>
  </si>
  <si>
    <t>BOLSA AUXILIO TROMBONE ERUDITO</t>
  </si>
  <si>
    <t>LANNA CARLA SOARES MENEZES</t>
  </si>
  <si>
    <t>378.128.568-52</t>
  </si>
  <si>
    <t xml:space="preserve">BOLSA AUXILIO BANDOLIM </t>
  </si>
  <si>
    <t>LUCAS MURARO</t>
  </si>
  <si>
    <t>054.040.719-40</t>
  </si>
  <si>
    <t xml:space="preserve">BOLSA AUXILIO CONTRA BAIXO </t>
  </si>
  <si>
    <t>MIKAEL MOURA FORQUIM</t>
  </si>
  <si>
    <t>526.126.078-70</t>
  </si>
  <si>
    <t xml:space="preserve">NILTON ROBERTO CARMO DOS SANTOS </t>
  </si>
  <si>
    <t>562.369.458-61</t>
  </si>
  <si>
    <t>BOLSA AUXILIO CLARINETE</t>
  </si>
  <si>
    <t>OFÉLIA LEMES FACINI</t>
  </si>
  <si>
    <t>269.924.228-47</t>
  </si>
  <si>
    <t>BOLSA AUXILIO CANTO LÍRICO</t>
  </si>
  <si>
    <t>RAFAEL SILVA LEITE</t>
  </si>
  <si>
    <t>446.725.578-80</t>
  </si>
  <si>
    <t>BOLSA AUXILIO PIANO ERUDITO</t>
  </si>
  <si>
    <t xml:space="preserve">RENAN GIACOMAZZI LISBOA </t>
  </si>
  <si>
    <t>379.590.178-24</t>
  </si>
  <si>
    <t>RITA DE CASSIA LIMA DO NASCIMENTO</t>
  </si>
  <si>
    <t>442.308.418-09</t>
  </si>
  <si>
    <t>ROSMERY AYME PINTO SUBIA</t>
  </si>
  <si>
    <t>901.390.308-83</t>
  </si>
  <si>
    <t>OLSA AUXILIO VIOLINO BARROCO</t>
  </si>
  <si>
    <t xml:space="preserve">THIAGO HENRIQUE OLIVEIRA MARTINEZ </t>
  </si>
  <si>
    <t>356.098.608-73</t>
  </si>
  <si>
    <t>BOLSA AUXILIO CONTRA BAIXO</t>
  </si>
  <si>
    <t>VICTOR HUGO RIBEIRO</t>
  </si>
  <si>
    <t>519.727.928-14</t>
  </si>
  <si>
    <t>BOLSA AXULIO VIOLINO</t>
  </si>
  <si>
    <t>VINICIOS SALES PEIXOTO</t>
  </si>
  <si>
    <t>BOLSA AUXILIO</t>
  </si>
  <si>
    <t xml:space="preserve">VIVIANE RODRIGUES PRADO </t>
  </si>
  <si>
    <t>185.260.678-93</t>
  </si>
  <si>
    <t>WESLEY GABRIEL MENEZES LIMA</t>
  </si>
  <si>
    <t>525.307.438-43</t>
  </si>
  <si>
    <t>BOLSA AUXILIO VIOLONCELO</t>
  </si>
  <si>
    <t>WESLEY RODRIGUES GABRIEL</t>
  </si>
  <si>
    <t>477.435.098-38</t>
  </si>
  <si>
    <t>WILLIAM ANDRÉ MORENO</t>
  </si>
  <si>
    <t>401.103.868-76</t>
  </si>
  <si>
    <t>BOLSA AUXILIO TROMPETE</t>
  </si>
  <si>
    <t>YASMIM ALONSO</t>
  </si>
  <si>
    <t>477.135.478-27</t>
  </si>
  <si>
    <t>BOLSA AUXILIO VIOLA</t>
  </si>
  <si>
    <t>MATEU LUCAS PIRES</t>
  </si>
  <si>
    <t>441488418/76</t>
  </si>
  <si>
    <t>OTÁVIO DE SOUZA BETARELLO</t>
  </si>
  <si>
    <t xml:space="preserve">BOLSA PERFORMANCE BANDA SINFÔNICA </t>
  </si>
  <si>
    <t>RAQUEL VITÓRIA CONCEIÇÃO DOS SANTOS</t>
  </si>
  <si>
    <t>209.337.517-61</t>
  </si>
  <si>
    <t>GUILHERME ALVES RIBEIRO</t>
  </si>
  <si>
    <t>JULIAN MARCELO MOZICAFREDO</t>
  </si>
  <si>
    <t>MARIANA DA PAIXÃO LEME</t>
  </si>
  <si>
    <t>º 43412727806</t>
  </si>
  <si>
    <t>RENAN ZANARDI SANTOS</t>
  </si>
  <si>
    <t>122.742.229-67</t>
  </si>
  <si>
    <t>DAVI DE CARVALHO ALBERGE</t>
  </si>
  <si>
    <t>KAWÃ PROENÇA BUENO RODRIGUES</t>
  </si>
  <si>
    <t>534.808.708-48</t>
  </si>
  <si>
    <t>BOLSA PERFORMANCE</t>
  </si>
  <si>
    <t>KAREN BARLATI ARANTES</t>
  </si>
  <si>
    <t>450.39.118-7</t>
  </si>
  <si>
    <t>https://amigosdoguri-my.sharepoint.com/:b:/g/personal/renata_freire_sustenidos_org_br/EdrxpKM2N8FNiZHV9ef8pnYBTVEAJ0ZyJp9W1Mz_AXBk_g?e=BKwLqM</t>
  </si>
  <si>
    <t>NATALY DUARTE DOS REIS FRANCESCHINI</t>
  </si>
  <si>
    <t>365.800.108-94</t>
  </si>
  <si>
    <t>https://amigosdoguri-my.sharepoint.com/:b:/g/personal/renata_freire_sustenidos_org_br/EW9SEwNzjkpKiSW2uUIvHO0BJLGvq1xg2LzwZOlYzDuM3Q?e=erfKXQ</t>
  </si>
  <si>
    <t>CARLOS EDUARDO DIAS DASILVA</t>
  </si>
  <si>
    <t>489.398.158-74</t>
  </si>
  <si>
    <t>BOLSA OFICIO</t>
  </si>
  <si>
    <t>https://amigosdoguri-my.sharepoint.com/:b:/g/personal/renata_freire_sustenidos_org_br/EQeikMbJ269OjkTp78cM0bkBkeBcdCQSx36JtIAhiYAi6A?e=obuBCv</t>
  </si>
  <si>
    <t>GIOVANNA DE OLIVEIRA MARQUES</t>
  </si>
  <si>
    <t>TT- BOLSA AUXILIO 2023.</t>
  </si>
  <si>
    <t>2.200,00</t>
  </si>
  <si>
    <t>RELAÇÃO DE PRESTADORES DE SERVIÇO 2023</t>
  </si>
  <si>
    <t>Nº DO CONTRATO</t>
  </si>
  <si>
    <t xml:space="preserve">NOME DO CONTRATADO / ADITAMENTO </t>
  </si>
  <si>
    <t>VALOR PAGO NO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</si>
</sst>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&quot;.&quot;000"/>
    <numFmt numFmtId="165" formatCode="00&quot;.&quot;000"/>
    <numFmt numFmtId="166" formatCode="&quot;(&quot;00&quot;)&quot;\ 0\ 0000\-0000"/>
    <numFmt numFmtId="167" formatCode="[$R$-416]\ #,##0.00"/>
    <numFmt numFmtId="168" formatCode="dd/mm/yy;@"/>
    <numFmt numFmtId="169" formatCode="[$-816]mmm/yy;@"/>
  </numFmts>
  <fonts count="7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rgb="FF444444"/>
      <name val="Calibri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u/>
      <sz val="10"/>
      <color theme="8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u/>
      <sz val="10"/>
      <color theme="10"/>
      <name val="Calibri"/>
      <family val="2"/>
    </font>
    <font>
      <b/>
      <sz val="8"/>
      <color theme="1"/>
      <name val="Calibri"/>
      <family val="2"/>
    </font>
    <font>
      <sz val="10"/>
      <color rgb="FF444444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444444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u/>
      <sz val="10"/>
      <color rgb="FF0099CC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u/>
      <sz val="10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rgb="FF4472C4"/>
      <name val="Calibri"/>
      <family val="2"/>
      <scheme val="minor"/>
    </font>
    <font>
      <sz val="10"/>
      <color rgb="FF040C2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10"/>
      <color rgb="FF9C0006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8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70C0"/>
      <name val="Calibri"/>
      <family val="2"/>
      <scheme val="minor"/>
    </font>
    <font>
      <sz val="10"/>
      <color theme="1"/>
      <name val="Arial"/>
      <family val="2"/>
    </font>
    <font>
      <u/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444444"/>
      <name val="Arial"/>
      <family val="2"/>
    </font>
    <font>
      <sz val="9"/>
      <color rgb="FF000000"/>
      <name val="Arial"/>
      <family val="2"/>
    </font>
    <font>
      <b/>
      <sz val="14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AD694"/>
        <bgColor rgb="FF000000"/>
      </patternFill>
    </fill>
    <fill>
      <patternFill patternType="solid">
        <fgColor rgb="FF8ED7DD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BBC04"/>
        <bgColor rgb="FF000000"/>
      </patternFill>
    </fill>
    <fill>
      <patternFill patternType="solid">
        <fgColor rgb="FFD9E7FD"/>
        <bgColor rgb="FF000000"/>
      </patternFill>
    </fill>
    <fill>
      <patternFill patternType="solid">
        <fgColor rgb="FFFFE1CC"/>
        <bgColor rgb="FF000000"/>
      </patternFill>
    </fill>
    <fill>
      <patternFill patternType="solid">
        <fgColor rgb="FFA6E3B7"/>
        <bgColor rgb="FF000000"/>
      </patternFill>
    </fill>
    <fill>
      <patternFill patternType="solid">
        <fgColor rgb="FFFEA76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DD868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44" fontId="6" fillId="0" borderId="0" xfId="1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Border="1" applyAlignment="1">
      <alignment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8" xfId="4" applyBorder="1" applyAlignment="1">
      <alignment wrapText="1"/>
    </xf>
    <xf numFmtId="3" fontId="6" fillId="0" borderId="16" xfId="0" applyNumberFormat="1" applyFont="1" applyBorder="1" applyAlignment="1">
      <alignment horizontal="center" vertical="center" wrapText="1"/>
    </xf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17" xfId="0" applyFont="1" applyFill="1" applyBorder="1"/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0" fillId="6" borderId="1" xfId="0" applyFont="1" applyFill="1" applyBorder="1"/>
    <xf numFmtId="0" fontId="10" fillId="6" borderId="2" xfId="0" applyFont="1" applyFill="1" applyBorder="1"/>
    <xf numFmtId="0" fontId="10" fillId="7" borderId="17" xfId="0" applyFont="1" applyFill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8" borderId="1" xfId="0" applyFont="1" applyFill="1" applyBorder="1"/>
    <xf numFmtId="0" fontId="10" fillId="8" borderId="13" xfId="0" applyFont="1" applyFill="1" applyBorder="1"/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8" fillId="0" borderId="5" xfId="0" applyFont="1" applyBorder="1"/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4" borderId="1" xfId="0" applyFont="1" applyFill="1" applyBorder="1"/>
    <xf numFmtId="0" fontId="8" fillId="4" borderId="5" xfId="0" applyFont="1" applyFill="1" applyBorder="1"/>
    <xf numFmtId="0" fontId="8" fillId="5" borderId="1" xfId="0" applyFont="1" applyFill="1" applyBorder="1"/>
    <xf numFmtId="0" fontId="8" fillId="5" borderId="5" xfId="0" applyFont="1" applyFill="1" applyBorder="1"/>
    <xf numFmtId="0" fontId="8" fillId="6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12" fillId="0" borderId="17" xfId="0" applyFont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8" fillId="9" borderId="5" xfId="0" applyFont="1" applyFill="1" applyBorder="1"/>
    <xf numFmtId="0" fontId="8" fillId="9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10" borderId="1" xfId="0" applyFont="1" applyFill="1" applyBorder="1"/>
    <xf numFmtId="0" fontId="10" fillId="10" borderId="13" xfId="0" applyFont="1" applyFill="1" applyBorder="1"/>
    <xf numFmtId="0" fontId="10" fillId="10" borderId="2" xfId="0" applyFont="1" applyFill="1" applyBorder="1"/>
    <xf numFmtId="0" fontId="10" fillId="10" borderId="15" xfId="0" applyFont="1" applyFill="1" applyBorder="1"/>
    <xf numFmtId="0" fontId="8" fillId="11" borderId="1" xfId="0" applyFont="1" applyFill="1" applyBorder="1"/>
    <xf numFmtId="0" fontId="8" fillId="11" borderId="1" xfId="0" applyFont="1" applyFill="1" applyBorder="1" applyAlignment="1">
      <alignment horizontal="center"/>
    </xf>
    <xf numFmtId="0" fontId="8" fillId="11" borderId="5" xfId="0" applyFont="1" applyFill="1" applyBorder="1"/>
    <xf numFmtId="0" fontId="8" fillId="11" borderId="5" xfId="0" applyFont="1" applyFill="1" applyBorder="1" applyAlignment="1">
      <alignment horizontal="center"/>
    </xf>
    <xf numFmtId="0" fontId="8" fillId="12" borderId="1" xfId="0" applyFont="1" applyFill="1" applyBorder="1"/>
    <xf numFmtId="0" fontId="8" fillId="12" borderId="1" xfId="0" applyFont="1" applyFill="1" applyBorder="1" applyAlignment="1">
      <alignment horizontal="center"/>
    </xf>
    <xf numFmtId="0" fontId="8" fillId="12" borderId="5" xfId="0" applyFont="1" applyFill="1" applyBorder="1"/>
    <xf numFmtId="0" fontId="8" fillId="12" borderId="5" xfId="0" applyFont="1" applyFill="1" applyBorder="1" applyAlignment="1">
      <alignment horizontal="center"/>
    </xf>
    <xf numFmtId="0" fontId="8" fillId="13" borderId="1" xfId="0" applyFont="1" applyFill="1" applyBorder="1"/>
    <xf numFmtId="0" fontId="8" fillId="13" borderId="1" xfId="0" applyFont="1" applyFill="1" applyBorder="1" applyAlignment="1">
      <alignment horizontal="center"/>
    </xf>
    <xf numFmtId="0" fontId="8" fillId="13" borderId="5" xfId="0" applyFont="1" applyFill="1" applyBorder="1"/>
    <xf numFmtId="0" fontId="8" fillId="13" borderId="5" xfId="0" applyFont="1" applyFill="1" applyBorder="1" applyAlignment="1">
      <alignment horizontal="center"/>
    </xf>
    <xf numFmtId="0" fontId="10" fillId="14" borderId="5" xfId="0" applyFont="1" applyFill="1" applyBorder="1" applyAlignment="1">
      <alignment wrapText="1"/>
    </xf>
    <xf numFmtId="0" fontId="10" fillId="14" borderId="12" xfId="0" applyFont="1" applyFill="1" applyBorder="1" applyAlignment="1">
      <alignment wrapText="1"/>
    </xf>
    <xf numFmtId="0" fontId="14" fillId="0" borderId="8" xfId="0" applyFont="1" applyBorder="1" applyAlignment="1">
      <alignment horizontal="center" wrapText="1"/>
    </xf>
    <xf numFmtId="0" fontId="15" fillId="0" borderId="0" xfId="0" applyFont="1"/>
    <xf numFmtId="0" fontId="15" fillId="0" borderId="18" xfId="0" applyFont="1" applyBorder="1"/>
    <xf numFmtId="0" fontId="16" fillId="15" borderId="2" xfId="0" applyFont="1" applyFill="1" applyBorder="1"/>
    <xf numFmtId="0" fontId="8" fillId="15" borderId="1" xfId="0" applyFont="1" applyFill="1" applyBorder="1"/>
    <xf numFmtId="0" fontId="8" fillId="15" borderId="5" xfId="0" applyFont="1" applyFill="1" applyBorder="1"/>
    <xf numFmtId="0" fontId="16" fillId="15" borderId="1" xfId="0" applyFont="1" applyFill="1" applyBorder="1"/>
    <xf numFmtId="0" fontId="17" fillId="15" borderId="1" xfId="0" applyFont="1" applyFill="1" applyBorder="1"/>
    <xf numFmtId="0" fontId="17" fillId="15" borderId="2" xfId="0" applyFont="1" applyFill="1" applyBorder="1"/>
    <xf numFmtId="0" fontId="17" fillId="15" borderId="19" xfId="0" applyFont="1" applyFill="1" applyBorder="1" applyAlignment="1">
      <alignment readingOrder="1"/>
    </xf>
    <xf numFmtId="14" fontId="18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4" fontId="14" fillId="0" borderId="8" xfId="0" applyNumberFormat="1" applyFont="1" applyBorder="1" applyAlignment="1">
      <alignment horizontal="center" wrapText="1"/>
    </xf>
    <xf numFmtId="167" fontId="14" fillId="0" borderId="8" xfId="0" applyNumberFormat="1" applyFont="1" applyBorder="1" applyAlignment="1">
      <alignment horizontal="center" wrapText="1"/>
    </xf>
    <xf numFmtId="0" fontId="0" fillId="16" borderId="0" xfId="0" applyFill="1"/>
    <xf numFmtId="3" fontId="14" fillId="0" borderId="8" xfId="0" applyNumberFormat="1" applyFont="1" applyBorder="1" applyAlignment="1">
      <alignment horizontal="center" wrapText="1"/>
    </xf>
    <xf numFmtId="3" fontId="19" fillId="16" borderId="8" xfId="0" applyNumberFormat="1" applyFont="1" applyFill="1" applyBorder="1" applyAlignment="1">
      <alignment horizontal="center" wrapText="1"/>
    </xf>
    <xf numFmtId="0" fontId="19" fillId="16" borderId="8" xfId="0" applyFont="1" applyFill="1" applyBorder="1" applyAlignment="1">
      <alignment horizontal="center" wrapText="1"/>
    </xf>
    <xf numFmtId="14" fontId="19" fillId="16" borderId="8" xfId="0" applyNumberFormat="1" applyFont="1" applyFill="1" applyBorder="1" applyAlignment="1">
      <alignment horizontal="center" wrapText="1"/>
    </xf>
    <xf numFmtId="167" fontId="19" fillId="16" borderId="8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1" fontId="14" fillId="0" borderId="8" xfId="0" applyNumberFormat="1" applyFont="1" applyBorder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1" fillId="16" borderId="8" xfId="0" applyFont="1" applyFill="1" applyBorder="1" applyAlignment="1">
      <alignment horizontal="center" wrapText="1"/>
    </xf>
    <xf numFmtId="0" fontId="22" fillId="16" borderId="2" xfId="0" applyFont="1" applyFill="1" applyBorder="1" applyAlignment="1">
      <alignment horizontal="center" vertical="center" wrapText="1"/>
    </xf>
    <xf numFmtId="14" fontId="22" fillId="16" borderId="2" xfId="0" applyNumberFormat="1" applyFont="1" applyFill="1" applyBorder="1" applyAlignment="1">
      <alignment horizontal="center" vertical="center" wrapText="1"/>
    </xf>
    <xf numFmtId="44" fontId="22" fillId="16" borderId="2" xfId="1" applyFont="1" applyFill="1" applyBorder="1" applyAlignment="1">
      <alignment horizontal="center" vertical="center" wrapText="1"/>
    </xf>
    <xf numFmtId="164" fontId="22" fillId="16" borderId="2" xfId="0" applyNumberFormat="1" applyFont="1" applyFill="1" applyBorder="1" applyAlignment="1">
      <alignment horizontal="center" vertical="center" wrapText="1"/>
    </xf>
    <xf numFmtId="165" fontId="22" fillId="16" borderId="2" xfId="0" applyNumberFormat="1" applyFont="1" applyFill="1" applyBorder="1" applyAlignment="1">
      <alignment horizontal="center" vertical="center" wrapText="1"/>
    </xf>
    <xf numFmtId="166" fontId="22" fillId="16" borderId="2" xfId="0" applyNumberFormat="1" applyFont="1" applyFill="1" applyBorder="1" applyAlignment="1">
      <alignment horizontal="center" vertical="center" wrapText="1"/>
    </xf>
    <xf numFmtId="49" fontId="22" fillId="16" borderId="2" xfId="0" applyNumberFormat="1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9" xfId="0" applyFont="1" applyBorder="1" applyAlignment="1">
      <alignment horizontal="center" wrapText="1"/>
    </xf>
    <xf numFmtId="3" fontId="14" fillId="0" borderId="9" xfId="0" applyNumberFormat="1" applyFont="1" applyBorder="1" applyAlignment="1">
      <alignment horizontal="center" wrapText="1"/>
    </xf>
    <xf numFmtId="14" fontId="14" fillId="0" borderId="9" xfId="0" applyNumberFormat="1" applyFont="1" applyBorder="1" applyAlignment="1">
      <alignment horizontal="center" wrapText="1"/>
    </xf>
    <xf numFmtId="167" fontId="14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1" fontId="14" fillId="0" borderId="9" xfId="0" applyNumberFormat="1" applyFont="1" applyBorder="1" applyAlignment="1">
      <alignment horizontal="center" wrapText="1"/>
    </xf>
    <xf numFmtId="0" fontId="11" fillId="0" borderId="0" xfId="0" applyFont="1"/>
    <xf numFmtId="0" fontId="25" fillId="0" borderId="8" xfId="0" applyFont="1" applyBorder="1" applyAlignment="1">
      <alignment horizontal="center" wrapText="1"/>
    </xf>
    <xf numFmtId="168" fontId="19" fillId="16" borderId="8" xfId="0" applyNumberFormat="1" applyFont="1" applyFill="1" applyBorder="1" applyAlignment="1">
      <alignment horizontal="center" wrapText="1"/>
    </xf>
    <xf numFmtId="168" fontId="14" fillId="0" borderId="8" xfId="0" applyNumberFormat="1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1" fontId="24" fillId="16" borderId="8" xfId="0" applyNumberFormat="1" applyFont="1" applyFill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68" fontId="14" fillId="0" borderId="9" xfId="0" applyNumberFormat="1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14" fontId="14" fillId="0" borderId="21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9" fontId="14" fillId="0" borderId="8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14" fillId="18" borderId="8" xfId="0" applyNumberFormat="1" applyFont="1" applyFill="1" applyBorder="1" applyAlignment="1">
      <alignment horizontal="center" wrapText="1"/>
    </xf>
    <xf numFmtId="0" fontId="25" fillId="0" borderId="8" xfId="0" applyFont="1" applyBorder="1" applyAlignment="1">
      <alignment wrapText="1"/>
    </xf>
    <xf numFmtId="14" fontId="14" fillId="0" borderId="22" xfId="0" applyNumberFormat="1" applyFont="1" applyBorder="1" applyAlignment="1">
      <alignment horizontal="center" wrapText="1"/>
    </xf>
    <xf numFmtId="0" fontId="5" fillId="0" borderId="5" xfId="3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0" xfId="4"/>
    <xf numFmtId="0" fontId="26" fillId="0" borderId="0" xfId="0" applyFont="1"/>
    <xf numFmtId="0" fontId="28" fillId="0" borderId="8" xfId="0" applyFont="1" applyBorder="1" applyAlignment="1">
      <alignment horizontal="center"/>
    </xf>
    <xf numFmtId="0" fontId="28" fillId="0" borderId="8" xfId="4" applyFont="1" applyBorder="1" applyAlignment="1">
      <alignment horizontal="center"/>
    </xf>
    <xf numFmtId="0" fontId="28" fillId="0" borderId="8" xfId="3" applyFont="1" applyBorder="1" applyAlignment="1">
      <alignment horizontal="center"/>
    </xf>
    <xf numFmtId="0" fontId="28" fillId="0" borderId="8" xfId="4" quotePrefix="1" applyFont="1" applyBorder="1" applyAlignment="1">
      <alignment horizontal="center"/>
    </xf>
    <xf numFmtId="3" fontId="14" fillId="17" borderId="8" xfId="0" applyNumberFormat="1" applyFont="1" applyFill="1" applyBorder="1" applyAlignment="1">
      <alignment horizontal="center" wrapText="1"/>
    </xf>
    <xf numFmtId="0" fontId="5" fillId="0" borderId="5" xfId="4" applyBorder="1" applyAlignment="1">
      <alignment horizontal="center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0" borderId="5" xfId="1" applyFont="1" applyFill="1" applyBorder="1" applyAlignment="1">
      <alignment horizontal="right" vertical="center" wrapText="1"/>
    </xf>
    <xf numFmtId="44" fontId="2" fillId="0" borderId="8" xfId="1" applyFont="1" applyFill="1" applyBorder="1" applyAlignment="1">
      <alignment horizontal="right" vertical="center" wrapText="1"/>
    </xf>
    <xf numFmtId="44" fontId="2" fillId="0" borderId="9" xfId="1" applyFont="1" applyFill="1" applyBorder="1" applyAlignment="1">
      <alignment horizontal="right" vertical="center" wrapText="1"/>
    </xf>
    <xf numFmtId="44" fontId="6" fillId="0" borderId="8" xfId="1" applyFont="1" applyFill="1" applyBorder="1" applyAlignment="1">
      <alignment horizontal="right" vertical="center" wrapText="1"/>
    </xf>
    <xf numFmtId="44" fontId="2" fillId="3" borderId="9" xfId="1" applyFont="1" applyFill="1" applyBorder="1" applyAlignment="1">
      <alignment horizontal="right" vertical="center" wrapText="1"/>
    </xf>
    <xf numFmtId="44" fontId="6" fillId="3" borderId="5" xfId="1" applyFont="1" applyFill="1" applyBorder="1" applyAlignment="1">
      <alignment horizontal="right" vertical="center" wrapText="1"/>
    </xf>
    <xf numFmtId="0" fontId="5" fillId="0" borderId="0" xfId="4" applyAlignment="1">
      <alignment wrapText="1"/>
    </xf>
    <xf numFmtId="0" fontId="29" fillId="0" borderId="8" xfId="0" applyFont="1" applyBorder="1" applyAlignment="1">
      <alignment horizontal="center" wrapText="1"/>
    </xf>
    <xf numFmtId="1" fontId="19" fillId="16" borderId="8" xfId="0" applyNumberFormat="1" applyFont="1" applyFill="1" applyBorder="1" applyAlignment="1">
      <alignment horizontal="center" wrapText="1"/>
    </xf>
    <xf numFmtId="167" fontId="19" fillId="16" borderId="8" xfId="0" applyNumberFormat="1" applyFont="1" applyFill="1" applyBorder="1" applyAlignment="1">
      <alignment horizontal="center" wrapText="1" indent="1"/>
    </xf>
    <xf numFmtId="0" fontId="23" fillId="0" borderId="8" xfId="3" applyFont="1" applyBorder="1" applyAlignment="1">
      <alignment horizontal="center" wrapText="1"/>
    </xf>
    <xf numFmtId="0" fontId="25" fillId="0" borderId="8" xfId="0" applyFont="1" applyBorder="1"/>
    <xf numFmtId="0" fontId="14" fillId="0" borderId="8" xfId="0" applyFont="1" applyBorder="1"/>
    <xf numFmtId="0" fontId="23" fillId="0" borderId="8" xfId="3" quotePrefix="1" applyFont="1" applyBorder="1" applyAlignment="1">
      <alignment horizontal="center" wrapText="1"/>
    </xf>
    <xf numFmtId="0" fontId="23" fillId="0" borderId="9" xfId="3" applyFont="1" applyBorder="1" applyAlignment="1">
      <alignment horizontal="center" wrapText="1"/>
    </xf>
    <xf numFmtId="0" fontId="14" fillId="0" borderId="0" xfId="0" applyFont="1"/>
    <xf numFmtId="3" fontId="14" fillId="0" borderId="0" xfId="0" applyNumberFormat="1" applyFont="1"/>
    <xf numFmtId="0" fontId="25" fillId="0" borderId="9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3" fillId="0" borderId="8" xfId="3" applyFont="1" applyBorder="1"/>
    <xf numFmtId="0" fontId="5" fillId="0" borderId="9" xfId="3" applyBorder="1" applyAlignment="1">
      <alignment horizontal="center" wrapText="1"/>
    </xf>
    <xf numFmtId="0" fontId="5" fillId="0" borderId="8" xfId="3" applyBorder="1" applyAlignment="1">
      <alignment horizontal="center" wrapText="1"/>
    </xf>
    <xf numFmtId="0" fontId="0" fillId="0" borderId="8" xfId="0" applyBorder="1"/>
    <xf numFmtId="0" fontId="11" fillId="0" borderId="9" xfId="0" applyFont="1" applyBorder="1" applyAlignment="1">
      <alignment wrapText="1"/>
    </xf>
    <xf numFmtId="0" fontId="5" fillId="0" borderId="8" xfId="3" applyBorder="1"/>
    <xf numFmtId="0" fontId="14" fillId="0" borderId="9" xfId="0" applyFont="1" applyBorder="1" applyAlignment="1">
      <alignment horizontal="center"/>
    </xf>
    <xf numFmtId="14" fontId="25" fillId="0" borderId="8" xfId="0" applyNumberFormat="1" applyFont="1" applyBorder="1"/>
    <xf numFmtId="14" fontId="14" fillId="0" borderId="20" xfId="0" applyNumberFormat="1" applyFont="1" applyBorder="1" applyAlignment="1">
      <alignment horizontal="center" wrapText="1"/>
    </xf>
    <xf numFmtId="14" fontId="14" fillId="0" borderId="24" xfId="0" applyNumberFormat="1" applyFont="1" applyBorder="1" applyAlignment="1">
      <alignment horizontal="center" wrapText="1"/>
    </xf>
    <xf numFmtId="0" fontId="14" fillId="0" borderId="9" xfId="0" applyFont="1" applyBorder="1" applyAlignment="1">
      <alignment horizontal="center" vertical="top" wrapText="1"/>
    </xf>
    <xf numFmtId="0" fontId="5" fillId="0" borderId="10" xfId="3" applyBorder="1" applyAlignment="1">
      <alignment horizontal="center" wrapText="1"/>
    </xf>
    <xf numFmtId="0" fontId="23" fillId="0" borderId="0" xfId="3" applyFont="1" applyAlignment="1">
      <alignment wrapText="1"/>
    </xf>
    <xf numFmtId="0" fontId="23" fillId="0" borderId="9" xfId="3" applyFont="1" applyBorder="1" applyAlignment="1">
      <alignment wrapText="1"/>
    </xf>
    <xf numFmtId="14" fontId="15" fillId="0" borderId="0" xfId="0" applyNumberFormat="1" applyFont="1"/>
    <xf numFmtId="0" fontId="0" fillId="0" borderId="8" xfId="0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14" fillId="18" borderId="8" xfId="0" applyFont="1" applyFill="1" applyBorder="1" applyAlignment="1">
      <alignment horizontal="center" wrapText="1"/>
    </xf>
    <xf numFmtId="14" fontId="14" fillId="18" borderId="8" xfId="0" applyNumberFormat="1" applyFont="1" applyFill="1" applyBorder="1" applyAlignment="1">
      <alignment horizontal="center" wrapText="1"/>
    </xf>
    <xf numFmtId="168" fontId="31" fillId="18" borderId="8" xfId="0" applyNumberFormat="1" applyFont="1" applyFill="1" applyBorder="1" applyAlignment="1">
      <alignment horizontal="center" wrapText="1"/>
    </xf>
    <xf numFmtId="0" fontId="5" fillId="18" borderId="8" xfId="4" applyFill="1" applyBorder="1" applyAlignment="1">
      <alignment horizontal="center" wrapText="1"/>
    </xf>
    <xf numFmtId="3" fontId="33" fillId="18" borderId="8" xfId="0" applyNumberFormat="1" applyFont="1" applyFill="1" applyBorder="1" applyAlignment="1">
      <alignment horizontal="center" vertical="center" wrapText="1"/>
    </xf>
    <xf numFmtId="0" fontId="33" fillId="18" borderId="8" xfId="0" applyFont="1" applyFill="1" applyBorder="1" applyAlignment="1">
      <alignment horizontal="center" vertical="center" wrapText="1"/>
    </xf>
    <xf numFmtId="14" fontId="33" fillId="18" borderId="8" xfId="0" applyNumberFormat="1" applyFont="1" applyFill="1" applyBorder="1" applyAlignment="1">
      <alignment horizontal="center" vertical="center" wrapText="1"/>
    </xf>
    <xf numFmtId="166" fontId="33" fillId="18" borderId="8" xfId="0" applyNumberFormat="1" applyFont="1" applyFill="1" applyBorder="1" applyAlignment="1">
      <alignment horizontal="center" vertical="center" wrapText="1"/>
    </xf>
    <xf numFmtId="49" fontId="34" fillId="18" borderId="8" xfId="0" applyNumberFormat="1" applyFont="1" applyFill="1" applyBorder="1" applyAlignment="1">
      <alignment horizontal="center" vertical="center" wrapText="1"/>
    </xf>
    <xf numFmtId="0" fontId="35" fillId="18" borderId="8" xfId="0" applyFont="1" applyFill="1" applyBorder="1" applyAlignment="1">
      <alignment horizontal="center" vertical="center" wrapText="1"/>
    </xf>
    <xf numFmtId="168" fontId="31" fillId="18" borderId="0" xfId="0" applyNumberFormat="1" applyFont="1" applyFill="1" applyAlignment="1">
      <alignment horizontal="center" wrapText="1"/>
    </xf>
    <xf numFmtId="1" fontId="33" fillId="18" borderId="8" xfId="0" applyNumberFormat="1" applyFont="1" applyFill="1" applyBorder="1" applyAlignment="1">
      <alignment horizontal="center" vertical="center" wrapText="1"/>
    </xf>
    <xf numFmtId="167" fontId="33" fillId="18" borderId="8" xfId="0" applyNumberFormat="1" applyFont="1" applyFill="1" applyBorder="1" applyAlignment="1">
      <alignment horizontal="center" vertical="center" wrapText="1"/>
    </xf>
    <xf numFmtId="0" fontId="37" fillId="18" borderId="8" xfId="0" applyFont="1" applyFill="1" applyBorder="1" applyAlignment="1">
      <alignment horizontal="center" vertical="center" wrapText="1"/>
    </xf>
    <xf numFmtId="3" fontId="33" fillId="18" borderId="8" xfId="0" applyNumberFormat="1" applyFont="1" applyFill="1" applyBorder="1" applyAlignment="1">
      <alignment horizontal="center" wrapText="1"/>
    </xf>
    <xf numFmtId="0" fontId="33" fillId="18" borderId="8" xfId="0" applyFont="1" applyFill="1" applyBorder="1" applyAlignment="1">
      <alignment horizontal="center" wrapText="1"/>
    </xf>
    <xf numFmtId="1" fontId="33" fillId="18" borderId="8" xfId="0" applyNumberFormat="1" applyFont="1" applyFill="1" applyBorder="1" applyAlignment="1">
      <alignment horizontal="center" wrapText="1"/>
    </xf>
    <xf numFmtId="14" fontId="33" fillId="18" borderId="8" xfId="0" applyNumberFormat="1" applyFont="1" applyFill="1" applyBorder="1" applyAlignment="1">
      <alignment horizontal="center" wrapText="1"/>
    </xf>
    <xf numFmtId="167" fontId="33" fillId="18" borderId="8" xfId="0" applyNumberFormat="1" applyFont="1" applyFill="1" applyBorder="1" applyAlignment="1">
      <alignment horizontal="center" wrapText="1"/>
    </xf>
    <xf numFmtId="168" fontId="33" fillId="18" borderId="8" xfId="0" applyNumberFormat="1" applyFont="1" applyFill="1" applyBorder="1" applyAlignment="1">
      <alignment horizontal="center" wrapText="1"/>
    </xf>
    <xf numFmtId="0" fontId="41" fillId="18" borderId="8" xfId="3" applyFont="1" applyFill="1" applyBorder="1" applyAlignment="1">
      <alignment horizontal="center" wrapText="1"/>
    </xf>
    <xf numFmtId="16" fontId="33" fillId="18" borderId="8" xfId="0" applyNumberFormat="1" applyFont="1" applyFill="1" applyBorder="1" applyAlignment="1">
      <alignment horizontal="center" wrapText="1"/>
    </xf>
    <xf numFmtId="0" fontId="33" fillId="18" borderId="0" xfId="0" applyFont="1" applyFill="1" applyAlignment="1">
      <alignment horizontal="center" wrapText="1"/>
    </xf>
    <xf numFmtId="0" fontId="47" fillId="0" borderId="0" xfId="0" applyFont="1"/>
    <xf numFmtId="0" fontId="27" fillId="0" borderId="8" xfId="0" applyFont="1" applyBorder="1" applyAlignment="1">
      <alignment vertical="center"/>
    </xf>
    <xf numFmtId="0" fontId="26" fillId="0" borderId="8" xfId="0" applyFont="1" applyBorder="1"/>
    <xf numFmtId="0" fontId="51" fillId="18" borderId="8" xfId="0" applyFont="1" applyFill="1" applyBorder="1" applyAlignment="1">
      <alignment horizontal="center" wrapText="1"/>
    </xf>
    <xf numFmtId="14" fontId="14" fillId="18" borderId="8" xfId="0" applyNumberFormat="1" applyFont="1" applyFill="1" applyBorder="1" applyAlignment="1">
      <alignment horizontal="center" vertical="center" wrapText="1"/>
    </xf>
    <xf numFmtId="14" fontId="14" fillId="18" borderId="9" xfId="0" applyNumberFormat="1" applyFont="1" applyFill="1" applyBorder="1" applyAlignment="1">
      <alignment horizontal="center" wrapText="1"/>
    </xf>
    <xf numFmtId="14" fontId="32" fillId="18" borderId="8" xfId="0" applyNumberFormat="1" applyFont="1" applyFill="1" applyBorder="1" applyAlignment="1">
      <alignment horizontal="center" wrapText="1"/>
    </xf>
    <xf numFmtId="169" fontId="33" fillId="18" borderId="8" xfId="0" applyNumberFormat="1" applyFont="1" applyFill="1" applyBorder="1" applyAlignment="1">
      <alignment horizontal="center" vertical="center" wrapText="1"/>
    </xf>
    <xf numFmtId="169" fontId="33" fillId="18" borderId="8" xfId="0" applyNumberFormat="1" applyFont="1" applyFill="1" applyBorder="1" applyAlignment="1">
      <alignment horizontal="center" wrapText="1"/>
    </xf>
    <xf numFmtId="10" fontId="33" fillId="18" borderId="8" xfId="2" applyNumberFormat="1" applyFont="1" applyFill="1" applyBorder="1" applyAlignment="1">
      <alignment horizontal="center" vertical="center" wrapText="1"/>
    </xf>
    <xf numFmtId="10" fontId="33" fillId="18" borderId="8" xfId="0" applyNumberFormat="1" applyFont="1" applyFill="1" applyBorder="1" applyAlignment="1">
      <alignment horizontal="center" wrapText="1"/>
    </xf>
    <xf numFmtId="0" fontId="33" fillId="18" borderId="0" xfId="0" applyFont="1" applyFill="1" applyAlignment="1">
      <alignment horizontal="center"/>
    </xf>
    <xf numFmtId="0" fontId="37" fillId="18" borderId="8" xfId="0" applyFont="1" applyFill="1" applyBorder="1" applyAlignment="1">
      <alignment horizontal="center" wrapText="1"/>
    </xf>
    <xf numFmtId="0" fontId="41" fillId="18" borderId="8" xfId="4" applyFont="1" applyFill="1" applyBorder="1" applyAlignment="1">
      <alignment horizontal="center" wrapText="1"/>
    </xf>
    <xf numFmtId="0" fontId="49" fillId="18" borderId="8" xfId="4" applyFont="1" applyFill="1" applyBorder="1" applyAlignment="1">
      <alignment horizontal="center" wrapText="1"/>
    </xf>
    <xf numFmtId="0" fontId="49" fillId="18" borderId="8" xfId="3" applyFont="1" applyFill="1" applyBorder="1" applyAlignment="1">
      <alignment horizontal="center" wrapText="1"/>
    </xf>
    <xf numFmtId="14" fontId="37" fillId="18" borderId="8" xfId="0" applyNumberFormat="1" applyFont="1" applyFill="1" applyBorder="1" applyAlignment="1">
      <alignment horizontal="center" wrapText="1"/>
    </xf>
    <xf numFmtId="0" fontId="49" fillId="18" borderId="8" xfId="4" applyFont="1" applyFill="1" applyBorder="1" applyAlignment="1">
      <alignment horizontal="center" vertical="center" wrapText="1"/>
    </xf>
    <xf numFmtId="0" fontId="41" fillId="18" borderId="8" xfId="3" applyFont="1" applyFill="1" applyBorder="1" applyAlignment="1">
      <alignment horizontal="center" vertical="center" wrapText="1"/>
    </xf>
    <xf numFmtId="0" fontId="49" fillId="18" borderId="8" xfId="3" applyFont="1" applyFill="1" applyBorder="1" applyAlignment="1">
      <alignment horizontal="center" vertical="center" wrapText="1"/>
    </xf>
    <xf numFmtId="0" fontId="38" fillId="18" borderId="8" xfId="0" applyFont="1" applyFill="1" applyBorder="1" applyAlignment="1">
      <alignment horizontal="center" wrapText="1"/>
    </xf>
    <xf numFmtId="0" fontId="42" fillId="18" borderId="8" xfId="0" applyFont="1" applyFill="1" applyBorder="1" applyAlignment="1">
      <alignment horizontal="center"/>
    </xf>
    <xf numFmtId="0" fontId="42" fillId="18" borderId="8" xfId="0" applyFont="1" applyFill="1" applyBorder="1" applyAlignment="1">
      <alignment horizontal="center" wrapText="1"/>
    </xf>
    <xf numFmtId="0" fontId="33" fillId="18" borderId="8" xfId="0" applyFont="1" applyFill="1" applyBorder="1" applyAlignment="1">
      <alignment horizontal="center"/>
    </xf>
    <xf numFmtId="1" fontId="41" fillId="18" borderId="8" xfId="4" applyNumberFormat="1" applyFont="1" applyFill="1" applyBorder="1" applyAlignment="1">
      <alignment horizontal="center" wrapText="1"/>
    </xf>
    <xf numFmtId="0" fontId="41" fillId="18" borderId="8" xfId="3" quotePrefix="1" applyFont="1" applyFill="1" applyBorder="1" applyAlignment="1">
      <alignment horizontal="center" wrapText="1"/>
    </xf>
    <xf numFmtId="0" fontId="45" fillId="18" borderId="8" xfId="0" applyFont="1" applyFill="1" applyBorder="1" applyAlignment="1">
      <alignment horizontal="center" wrapText="1"/>
    </xf>
    <xf numFmtId="14" fontId="48" fillId="18" borderId="8" xfId="0" applyNumberFormat="1" applyFont="1" applyFill="1" applyBorder="1" applyAlignment="1">
      <alignment horizontal="center" wrapText="1"/>
    </xf>
    <xf numFmtId="0" fontId="48" fillId="18" borderId="8" xfId="0" applyFont="1" applyFill="1" applyBorder="1" applyAlignment="1">
      <alignment horizontal="center" wrapText="1"/>
    </xf>
    <xf numFmtId="0" fontId="41" fillId="18" borderId="8" xfId="4" applyFont="1" applyFill="1" applyBorder="1" applyAlignment="1">
      <alignment horizontal="center"/>
    </xf>
    <xf numFmtId="0" fontId="55" fillId="18" borderId="8" xfId="0" applyFont="1" applyFill="1" applyBorder="1" applyAlignment="1">
      <alignment horizontal="center" wrapText="1"/>
    </xf>
    <xf numFmtId="3" fontId="33" fillId="18" borderId="8" xfId="0" applyNumberFormat="1" applyFont="1" applyFill="1" applyBorder="1" applyAlignment="1">
      <alignment horizontal="center"/>
    </xf>
    <xf numFmtId="0" fontId="33" fillId="18" borderId="8" xfId="0" applyFont="1" applyFill="1" applyBorder="1" applyAlignment="1">
      <alignment horizontal="center" vertical="top" wrapText="1"/>
    </xf>
    <xf numFmtId="14" fontId="48" fillId="18" borderId="8" xfId="0" applyNumberFormat="1" applyFont="1" applyFill="1" applyBorder="1" applyAlignment="1">
      <alignment horizontal="center"/>
    </xf>
    <xf numFmtId="2" fontId="33" fillId="18" borderId="8" xfId="0" applyNumberFormat="1" applyFont="1" applyFill="1" applyBorder="1" applyAlignment="1">
      <alignment horizontal="center" wrapText="1"/>
    </xf>
    <xf numFmtId="14" fontId="49" fillId="18" borderId="8" xfId="4" applyNumberFormat="1" applyFont="1" applyFill="1" applyBorder="1" applyAlignment="1">
      <alignment horizontal="center" wrapText="1"/>
    </xf>
    <xf numFmtId="0" fontId="54" fillId="18" borderId="8" xfId="0" applyFont="1" applyFill="1" applyBorder="1" applyAlignment="1">
      <alignment horizontal="center" wrapText="1"/>
    </xf>
    <xf numFmtId="0" fontId="46" fillId="18" borderId="8" xfId="0" applyFont="1" applyFill="1" applyBorder="1" applyAlignment="1">
      <alignment horizontal="center" vertical="center" wrapText="1"/>
    </xf>
    <xf numFmtId="1" fontId="33" fillId="18" borderId="0" xfId="0" applyNumberFormat="1" applyFont="1" applyFill="1" applyAlignment="1">
      <alignment horizontal="center" wrapText="1"/>
    </xf>
    <xf numFmtId="14" fontId="33" fillId="18" borderId="0" xfId="0" applyNumberFormat="1" applyFont="1" applyFill="1" applyAlignment="1">
      <alignment horizontal="center" wrapText="1"/>
    </xf>
    <xf numFmtId="167" fontId="33" fillId="18" borderId="0" xfId="0" applyNumberFormat="1" applyFont="1" applyFill="1" applyAlignment="1">
      <alignment horizontal="center" wrapText="1"/>
    </xf>
    <xf numFmtId="10" fontId="33" fillId="18" borderId="0" xfId="0" applyNumberFormat="1" applyFont="1" applyFill="1" applyAlignment="1">
      <alignment horizontal="center" wrapText="1"/>
    </xf>
    <xf numFmtId="169" fontId="33" fillId="18" borderId="0" xfId="0" applyNumberFormat="1" applyFont="1" applyFill="1" applyAlignment="1">
      <alignment horizontal="center" wrapText="1"/>
    </xf>
    <xf numFmtId="168" fontId="33" fillId="18" borderId="0" xfId="0" applyNumberFormat="1" applyFont="1" applyFill="1" applyAlignment="1">
      <alignment horizontal="center" wrapText="1"/>
    </xf>
    <xf numFmtId="0" fontId="37" fillId="18" borderId="0" xfId="0" applyFont="1" applyFill="1" applyAlignment="1">
      <alignment horizontal="center" wrapText="1"/>
    </xf>
    <xf numFmtId="1" fontId="48" fillId="18" borderId="8" xfId="0" applyNumberFormat="1" applyFont="1" applyFill="1" applyBorder="1" applyAlignment="1">
      <alignment horizontal="center" wrapText="1"/>
    </xf>
    <xf numFmtId="1" fontId="55" fillId="18" borderId="8" xfId="0" applyNumberFormat="1" applyFont="1" applyFill="1" applyBorder="1" applyAlignment="1">
      <alignment horizontal="center" wrapText="1"/>
    </xf>
    <xf numFmtId="0" fontId="40" fillId="18" borderId="8" xfId="0" applyFont="1" applyFill="1" applyBorder="1" applyAlignment="1">
      <alignment horizontal="center" wrapText="1"/>
    </xf>
    <xf numFmtId="1" fontId="40" fillId="18" borderId="8" xfId="0" applyNumberFormat="1" applyFont="1" applyFill="1" applyBorder="1" applyAlignment="1">
      <alignment horizontal="center" wrapText="1"/>
    </xf>
    <xf numFmtId="0" fontId="52" fillId="18" borderId="8" xfId="0" applyFont="1" applyFill="1" applyBorder="1" applyAlignment="1">
      <alignment horizontal="center" wrapText="1"/>
    </xf>
    <xf numFmtId="10" fontId="40" fillId="18" borderId="8" xfId="0" applyNumberFormat="1" applyFont="1" applyFill="1" applyBorder="1" applyAlignment="1">
      <alignment horizontal="center" wrapText="1"/>
    </xf>
    <xf numFmtId="169" fontId="40" fillId="18" borderId="8" xfId="0" applyNumberFormat="1" applyFont="1" applyFill="1" applyBorder="1" applyAlignment="1">
      <alignment horizontal="center" wrapText="1"/>
    </xf>
    <xf numFmtId="0" fontId="53" fillId="18" borderId="8" xfId="0" applyFont="1" applyFill="1" applyBorder="1" applyAlignment="1">
      <alignment horizontal="center" wrapText="1"/>
    </xf>
    <xf numFmtId="0" fontId="33" fillId="18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horizontal="center" vertical="center"/>
    </xf>
    <xf numFmtId="0" fontId="43" fillId="18" borderId="8" xfId="0" applyFont="1" applyFill="1" applyBorder="1" applyAlignment="1">
      <alignment horizontal="center" wrapText="1"/>
    </xf>
    <xf numFmtId="0" fontId="44" fillId="18" borderId="8" xfId="0" applyFont="1" applyFill="1" applyBorder="1" applyAlignment="1">
      <alignment horizontal="center"/>
    </xf>
    <xf numFmtId="0" fontId="54" fillId="18" borderId="8" xfId="0" applyFont="1" applyFill="1" applyBorder="1" applyAlignment="1">
      <alignment horizontal="center"/>
    </xf>
    <xf numFmtId="169" fontId="33" fillId="18" borderId="8" xfId="2" applyNumberFormat="1" applyFont="1" applyFill="1" applyBorder="1" applyAlignment="1">
      <alignment horizontal="center" vertical="center" wrapText="1"/>
    </xf>
    <xf numFmtId="49" fontId="36" fillId="18" borderId="8" xfId="0" applyNumberFormat="1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wrapText="1"/>
    </xf>
    <xf numFmtId="0" fontId="11" fillId="18" borderId="8" xfId="0" applyFont="1" applyFill="1" applyBorder="1" applyAlignment="1">
      <alignment horizontal="center" wrapText="1"/>
    </xf>
    <xf numFmtId="0" fontId="49" fillId="18" borderId="8" xfId="4" applyFont="1" applyFill="1" applyBorder="1" applyAlignment="1">
      <alignment horizontal="center"/>
    </xf>
    <xf numFmtId="1" fontId="38" fillId="20" borderId="8" xfId="0" applyNumberFormat="1" applyFont="1" applyFill="1" applyBorder="1" applyAlignment="1">
      <alignment horizontal="center" wrapText="1"/>
    </xf>
    <xf numFmtId="0" fontId="38" fillId="20" borderId="8" xfId="0" applyFont="1" applyFill="1" applyBorder="1" applyAlignment="1">
      <alignment horizontal="center" wrapText="1"/>
    </xf>
    <xf numFmtId="0" fontId="50" fillId="20" borderId="8" xfId="0" applyFont="1" applyFill="1" applyBorder="1" applyAlignment="1">
      <alignment horizontal="center" wrapText="1"/>
    </xf>
    <xf numFmtId="1" fontId="39" fillId="20" borderId="8" xfId="0" applyNumberFormat="1" applyFont="1" applyFill="1" applyBorder="1" applyAlignment="1">
      <alignment horizontal="center" wrapText="1"/>
    </xf>
    <xf numFmtId="14" fontId="38" fillId="20" borderId="8" xfId="0" applyNumberFormat="1" applyFont="1" applyFill="1" applyBorder="1" applyAlignment="1">
      <alignment horizontal="center" wrapText="1"/>
    </xf>
    <xf numFmtId="167" fontId="38" fillId="20" borderId="8" xfId="0" applyNumberFormat="1" applyFont="1" applyFill="1" applyBorder="1" applyAlignment="1">
      <alignment horizontal="center" wrapText="1"/>
    </xf>
    <xf numFmtId="169" fontId="38" fillId="20" borderId="8" xfId="0" applyNumberFormat="1" applyFont="1" applyFill="1" applyBorder="1" applyAlignment="1">
      <alignment horizontal="center" wrapText="1"/>
    </xf>
    <xf numFmtId="168" fontId="38" fillId="20" borderId="8" xfId="0" applyNumberFormat="1" applyFont="1" applyFill="1" applyBorder="1" applyAlignment="1">
      <alignment horizontal="center" wrapText="1"/>
    </xf>
    <xf numFmtId="0" fontId="40" fillId="20" borderId="8" xfId="0" applyFont="1" applyFill="1" applyBorder="1" applyAlignment="1">
      <alignment horizontal="center" wrapText="1"/>
    </xf>
    <xf numFmtId="167" fontId="48" fillId="18" borderId="8" xfId="0" applyNumberFormat="1" applyFont="1" applyFill="1" applyBorder="1" applyAlignment="1">
      <alignment horizontal="center" wrapText="1"/>
    </xf>
    <xf numFmtId="167" fontId="33" fillId="18" borderId="8" xfId="1" applyNumberFormat="1" applyFont="1" applyFill="1" applyBorder="1" applyAlignment="1">
      <alignment horizontal="center" vertical="center" wrapText="1"/>
    </xf>
    <xf numFmtId="167" fontId="46" fillId="18" borderId="8" xfId="0" applyNumberFormat="1" applyFont="1" applyFill="1" applyBorder="1" applyAlignment="1">
      <alignment horizontal="center" wrapText="1"/>
    </xf>
    <xf numFmtId="167" fontId="46" fillId="18" borderId="8" xfId="0" applyNumberFormat="1" applyFont="1" applyFill="1" applyBorder="1" applyAlignment="1">
      <alignment horizontal="center" vertical="center" wrapText="1"/>
    </xf>
    <xf numFmtId="167" fontId="46" fillId="18" borderId="0" xfId="0" applyNumberFormat="1" applyFont="1" applyFill="1" applyAlignment="1">
      <alignment horizontal="center" wrapText="1"/>
    </xf>
    <xf numFmtId="0" fontId="33" fillId="17" borderId="8" xfId="0" applyFont="1" applyFill="1" applyBorder="1" applyAlignment="1">
      <alignment horizontal="center" wrapText="1"/>
    </xf>
    <xf numFmtId="167" fontId="56" fillId="18" borderId="8" xfId="0" applyNumberFormat="1" applyFont="1" applyFill="1" applyBorder="1" applyAlignment="1">
      <alignment horizontal="center"/>
    </xf>
    <xf numFmtId="167" fontId="56" fillId="0" borderId="0" xfId="0" applyNumberFormat="1" applyFont="1"/>
    <xf numFmtId="167" fontId="40" fillId="18" borderId="8" xfId="0" applyNumberFormat="1" applyFont="1" applyFill="1" applyBorder="1" applyAlignment="1">
      <alignment horizontal="center" wrapText="1"/>
    </xf>
    <xf numFmtId="167" fontId="57" fillId="18" borderId="8" xfId="0" applyNumberFormat="1" applyFont="1" applyFill="1" applyBorder="1" applyAlignment="1">
      <alignment horizontal="center" wrapText="1"/>
    </xf>
    <xf numFmtId="167" fontId="46" fillId="18" borderId="8" xfId="1" applyNumberFormat="1" applyFont="1" applyFill="1" applyBorder="1" applyAlignment="1">
      <alignment horizontal="center" vertical="center" wrapText="1"/>
    </xf>
    <xf numFmtId="167" fontId="33" fillId="18" borderId="8" xfId="0" applyNumberFormat="1" applyFont="1" applyFill="1" applyBorder="1" applyAlignment="1">
      <alignment horizontal="center"/>
    </xf>
    <xf numFmtId="167" fontId="46" fillId="18" borderId="8" xfId="0" applyNumberFormat="1" applyFont="1" applyFill="1" applyBorder="1" applyAlignment="1">
      <alignment horizontal="center"/>
    </xf>
    <xf numFmtId="167" fontId="56" fillId="0" borderId="8" xfId="0" applyNumberFormat="1" applyFont="1" applyBorder="1"/>
    <xf numFmtId="167" fontId="56" fillId="18" borderId="8" xfId="3" applyNumberFormat="1" applyFont="1" applyFill="1" applyBorder="1" applyAlignment="1">
      <alignment horizontal="center" wrapText="1"/>
    </xf>
    <xf numFmtId="167" fontId="48" fillId="17" borderId="8" xfId="0" applyNumberFormat="1" applyFont="1" applyFill="1" applyBorder="1" applyAlignment="1">
      <alignment horizontal="center" wrapText="1"/>
    </xf>
    <xf numFmtId="167" fontId="48" fillId="18" borderId="8" xfId="1" applyNumberFormat="1" applyFont="1" applyFill="1" applyBorder="1" applyAlignment="1">
      <alignment horizontal="center" vertical="center" wrapText="1"/>
    </xf>
    <xf numFmtId="167" fontId="48" fillId="18" borderId="8" xfId="0" applyNumberFormat="1" applyFont="1" applyFill="1" applyBorder="1" applyAlignment="1">
      <alignment horizontal="center"/>
    </xf>
    <xf numFmtId="167" fontId="48" fillId="18" borderId="8" xfId="0" applyNumberFormat="1" applyFont="1" applyFill="1" applyBorder="1" applyAlignment="1">
      <alignment horizontal="center" vertical="center" wrapText="1"/>
    </xf>
    <xf numFmtId="167" fontId="48" fillId="18" borderId="0" xfId="0" applyNumberFormat="1" applyFont="1" applyFill="1" applyAlignment="1">
      <alignment horizontal="center" wrapText="1"/>
    </xf>
    <xf numFmtId="14" fontId="14" fillId="18" borderId="0" xfId="0" applyNumberFormat="1" applyFont="1" applyFill="1" applyAlignment="1">
      <alignment horizontal="center" wrapText="1"/>
    </xf>
    <xf numFmtId="167" fontId="56" fillId="18" borderId="0" xfId="0" applyNumberFormat="1" applyFont="1" applyFill="1" applyAlignment="1">
      <alignment horizontal="center"/>
    </xf>
    <xf numFmtId="1" fontId="33" fillId="21" borderId="8" xfId="0" applyNumberFormat="1" applyFont="1" applyFill="1" applyBorder="1" applyAlignment="1">
      <alignment horizontal="center" vertical="center" wrapText="1"/>
    </xf>
    <xf numFmtId="1" fontId="33" fillId="21" borderId="8" xfId="0" applyNumberFormat="1" applyFont="1" applyFill="1" applyBorder="1" applyAlignment="1">
      <alignment horizontal="center" wrapText="1"/>
    </xf>
    <xf numFmtId="0" fontId="33" fillId="21" borderId="8" xfId="0" applyFont="1" applyFill="1" applyBorder="1" applyAlignment="1">
      <alignment horizontal="center" wrapText="1"/>
    </xf>
    <xf numFmtId="14" fontId="33" fillId="21" borderId="8" xfId="0" applyNumberFormat="1" applyFont="1" applyFill="1" applyBorder="1" applyAlignment="1">
      <alignment horizontal="center" wrapText="1"/>
    </xf>
    <xf numFmtId="14" fontId="14" fillId="21" borderId="8" xfId="0" applyNumberFormat="1" applyFont="1" applyFill="1" applyBorder="1" applyAlignment="1">
      <alignment horizontal="center" wrapText="1"/>
    </xf>
    <xf numFmtId="167" fontId="33" fillId="21" borderId="8" xfId="0" applyNumberFormat="1" applyFont="1" applyFill="1" applyBorder="1" applyAlignment="1">
      <alignment horizontal="center" wrapText="1"/>
    </xf>
    <xf numFmtId="167" fontId="48" fillId="21" borderId="8" xfId="0" applyNumberFormat="1" applyFont="1" applyFill="1" applyBorder="1" applyAlignment="1">
      <alignment horizontal="center" wrapText="1"/>
    </xf>
    <xf numFmtId="10" fontId="33" fillId="21" borderId="8" xfId="0" applyNumberFormat="1" applyFont="1" applyFill="1" applyBorder="1" applyAlignment="1">
      <alignment horizontal="center" wrapText="1"/>
    </xf>
    <xf numFmtId="169" fontId="33" fillId="21" borderId="8" xfId="0" applyNumberFormat="1" applyFont="1" applyFill="1" applyBorder="1" applyAlignment="1">
      <alignment horizontal="center" wrapText="1"/>
    </xf>
    <xf numFmtId="168" fontId="33" fillId="21" borderId="8" xfId="0" applyNumberFormat="1" applyFont="1" applyFill="1" applyBorder="1" applyAlignment="1">
      <alignment horizontal="center" wrapText="1"/>
    </xf>
    <xf numFmtId="0" fontId="37" fillId="21" borderId="8" xfId="0" applyFont="1" applyFill="1" applyBorder="1" applyAlignment="1">
      <alignment horizontal="center" wrapText="1"/>
    </xf>
    <xf numFmtId="0" fontId="41" fillId="21" borderId="8" xfId="4" applyFont="1" applyFill="1" applyBorder="1" applyAlignment="1">
      <alignment horizontal="center" wrapText="1"/>
    </xf>
    <xf numFmtId="0" fontId="33" fillId="21" borderId="0" xfId="0" applyFont="1" applyFill="1" applyAlignment="1">
      <alignment horizontal="center"/>
    </xf>
    <xf numFmtId="14" fontId="40" fillId="18" borderId="8" xfId="0" applyNumberFormat="1" applyFont="1" applyFill="1" applyBorder="1" applyAlignment="1">
      <alignment horizontal="center" wrapText="1"/>
    </xf>
    <xf numFmtId="167" fontId="38" fillId="20" borderId="9" xfId="0" applyNumberFormat="1" applyFont="1" applyFill="1" applyBorder="1" applyAlignment="1">
      <alignment horizontal="center" wrapText="1" indent="1"/>
    </xf>
    <xf numFmtId="167" fontId="38" fillId="20" borderId="9" xfId="0" applyNumberFormat="1" applyFont="1" applyFill="1" applyBorder="1" applyAlignment="1">
      <alignment horizontal="center" wrapText="1"/>
    </xf>
    <xf numFmtId="167" fontId="59" fillId="20" borderId="9" xfId="0" applyNumberFormat="1" applyFont="1" applyFill="1" applyBorder="1" applyAlignment="1">
      <alignment horizontal="center" wrapText="1"/>
    </xf>
    <xf numFmtId="1" fontId="38" fillId="18" borderId="8" xfId="0" applyNumberFormat="1" applyFont="1" applyFill="1" applyBorder="1" applyAlignment="1">
      <alignment horizontal="center" wrapText="1"/>
    </xf>
    <xf numFmtId="167" fontId="45" fillId="20" borderId="9" xfId="0" applyNumberFormat="1" applyFont="1" applyFill="1" applyBorder="1" applyAlignment="1">
      <alignment horizontal="center" wrapText="1"/>
    </xf>
    <xf numFmtId="167" fontId="46" fillId="17" borderId="8" xfId="0" applyNumberFormat="1" applyFont="1" applyFill="1" applyBorder="1" applyAlignment="1">
      <alignment horizontal="center" wrapText="1"/>
    </xf>
    <xf numFmtId="1" fontId="33" fillId="17" borderId="8" xfId="0" applyNumberFormat="1" applyFont="1" applyFill="1" applyBorder="1" applyAlignment="1">
      <alignment horizontal="center" wrapText="1"/>
    </xf>
    <xf numFmtId="14" fontId="14" fillId="17" borderId="8" xfId="0" applyNumberFormat="1" applyFont="1" applyFill="1" applyBorder="1" applyAlignment="1">
      <alignment horizontal="center" wrapText="1"/>
    </xf>
    <xf numFmtId="14" fontId="33" fillId="17" borderId="8" xfId="0" applyNumberFormat="1" applyFont="1" applyFill="1" applyBorder="1" applyAlignment="1">
      <alignment horizontal="center" wrapText="1"/>
    </xf>
    <xf numFmtId="167" fontId="33" fillId="17" borderId="8" xfId="0" applyNumberFormat="1" applyFont="1" applyFill="1" applyBorder="1" applyAlignment="1">
      <alignment horizontal="center" wrapText="1"/>
    </xf>
    <xf numFmtId="167" fontId="56" fillId="17" borderId="8" xfId="0" applyNumberFormat="1" applyFont="1" applyFill="1" applyBorder="1" applyAlignment="1">
      <alignment horizontal="center"/>
    </xf>
    <xf numFmtId="1" fontId="33" fillId="17" borderId="8" xfId="0" applyNumberFormat="1" applyFont="1" applyFill="1" applyBorder="1" applyAlignment="1">
      <alignment horizontal="center" vertical="center" wrapText="1"/>
    </xf>
    <xf numFmtId="10" fontId="33" fillId="17" borderId="8" xfId="0" applyNumberFormat="1" applyFont="1" applyFill="1" applyBorder="1" applyAlignment="1">
      <alignment horizontal="center" wrapText="1"/>
    </xf>
    <xf numFmtId="169" fontId="33" fillId="17" borderId="8" xfId="0" applyNumberFormat="1" applyFont="1" applyFill="1" applyBorder="1" applyAlignment="1">
      <alignment horizontal="center" wrapText="1"/>
    </xf>
    <xf numFmtId="168" fontId="33" fillId="17" borderId="8" xfId="0" applyNumberFormat="1" applyFont="1" applyFill="1" applyBorder="1" applyAlignment="1">
      <alignment horizontal="center" wrapText="1"/>
    </xf>
    <xf numFmtId="0" fontId="37" fillId="17" borderId="8" xfId="0" applyFont="1" applyFill="1" applyBorder="1" applyAlignment="1">
      <alignment horizontal="center" wrapText="1"/>
    </xf>
    <xf numFmtId="0" fontId="33" fillId="17" borderId="0" xfId="0" applyFont="1" applyFill="1" applyAlignment="1">
      <alignment horizontal="center"/>
    </xf>
    <xf numFmtId="0" fontId="41" fillId="17" borderId="8" xfId="3" applyFont="1" applyFill="1" applyBorder="1" applyAlignment="1">
      <alignment horizontal="center" wrapText="1"/>
    </xf>
    <xf numFmtId="1" fontId="33" fillId="0" borderId="8" xfId="0" applyNumberFormat="1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14" fontId="33" fillId="0" borderId="8" xfId="0" applyNumberFormat="1" applyFont="1" applyBorder="1" applyAlignment="1">
      <alignment horizontal="center" wrapText="1"/>
    </xf>
    <xf numFmtId="167" fontId="33" fillId="0" borderId="8" xfId="0" applyNumberFormat="1" applyFont="1" applyBorder="1" applyAlignment="1">
      <alignment horizontal="center" wrapText="1"/>
    </xf>
    <xf numFmtId="167" fontId="46" fillId="0" borderId="8" xfId="0" applyNumberFormat="1" applyFont="1" applyBorder="1" applyAlignment="1">
      <alignment horizontal="center" wrapText="1"/>
    </xf>
    <xf numFmtId="167" fontId="48" fillId="0" borderId="8" xfId="0" applyNumberFormat="1" applyFont="1" applyBorder="1" applyAlignment="1">
      <alignment horizontal="center" wrapText="1"/>
    </xf>
    <xf numFmtId="167" fontId="56" fillId="0" borderId="8" xfId="0" applyNumberFormat="1" applyFont="1" applyBorder="1" applyAlignment="1">
      <alignment horizontal="center"/>
    </xf>
    <xf numFmtId="10" fontId="33" fillId="0" borderId="8" xfId="0" applyNumberFormat="1" applyFont="1" applyBorder="1" applyAlignment="1">
      <alignment horizontal="center" wrapText="1"/>
    </xf>
    <xf numFmtId="169" fontId="33" fillId="0" borderId="8" xfId="0" applyNumberFormat="1" applyFont="1" applyBorder="1" applyAlignment="1">
      <alignment horizontal="center" wrapText="1"/>
    </xf>
    <xf numFmtId="168" fontId="33" fillId="0" borderId="8" xfId="0" applyNumberFormat="1" applyFont="1" applyBorder="1" applyAlignment="1">
      <alignment horizontal="center" wrapText="1"/>
    </xf>
    <xf numFmtId="0" fontId="37" fillId="0" borderId="8" xfId="0" applyFont="1" applyBorder="1" applyAlignment="1">
      <alignment horizontal="center" wrapText="1"/>
    </xf>
    <xf numFmtId="0" fontId="41" fillId="0" borderId="8" xfId="3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14" fontId="37" fillId="17" borderId="8" xfId="0" applyNumberFormat="1" applyFont="1" applyFill="1" applyBorder="1" applyAlignment="1">
      <alignment horizontal="center" wrapText="1"/>
    </xf>
    <xf numFmtId="14" fontId="37" fillId="0" borderId="8" xfId="0" applyNumberFormat="1" applyFont="1" applyBorder="1" applyAlignment="1">
      <alignment horizontal="center" wrapText="1"/>
    </xf>
    <xf numFmtId="1" fontId="33" fillId="0" borderId="8" xfId="0" applyNumberFormat="1" applyFont="1" applyBorder="1" applyAlignment="1">
      <alignment horizontal="center" vertical="center" wrapText="1"/>
    </xf>
    <xf numFmtId="0" fontId="5" fillId="0" borderId="8" xfId="4" applyFill="1" applyBorder="1" applyAlignment="1">
      <alignment horizontal="center" wrapText="1"/>
    </xf>
    <xf numFmtId="0" fontId="49" fillId="0" borderId="8" xfId="4" applyFont="1" applyFill="1" applyBorder="1" applyAlignment="1">
      <alignment horizontal="center" wrapText="1"/>
    </xf>
    <xf numFmtId="0" fontId="49" fillId="0" borderId="8" xfId="3" applyFont="1" applyFill="1" applyBorder="1" applyAlignment="1">
      <alignment horizontal="center" wrapText="1"/>
    </xf>
    <xf numFmtId="0" fontId="41" fillId="0" borderId="8" xfId="4" applyFont="1" applyFill="1" applyBorder="1" applyAlignment="1">
      <alignment horizontal="center" wrapText="1"/>
    </xf>
    <xf numFmtId="43" fontId="48" fillId="18" borderId="8" xfId="0" applyNumberFormat="1" applyFont="1" applyFill="1" applyBorder="1" applyAlignment="1">
      <alignment horizontal="center" vertical="center" wrapText="1"/>
    </xf>
    <xf numFmtId="167" fontId="58" fillId="0" borderId="8" xfId="0" applyNumberFormat="1" applyFont="1" applyBorder="1" applyAlignment="1">
      <alignment wrapText="1"/>
    </xf>
    <xf numFmtId="0" fontId="33" fillId="17" borderId="0" xfId="0" applyFont="1" applyFill="1" applyAlignment="1">
      <alignment horizontal="center" vertical="center" wrapText="1"/>
    </xf>
    <xf numFmtId="14" fontId="55" fillId="18" borderId="8" xfId="0" applyNumberFormat="1" applyFont="1" applyFill="1" applyBorder="1" applyAlignment="1">
      <alignment horizontal="center" wrapText="1"/>
    </xf>
    <xf numFmtId="14" fontId="29" fillId="18" borderId="8" xfId="0" applyNumberFormat="1" applyFont="1" applyFill="1" applyBorder="1" applyAlignment="1">
      <alignment horizontal="center" wrapText="1"/>
    </xf>
    <xf numFmtId="167" fontId="55" fillId="18" borderId="8" xfId="0" applyNumberFormat="1" applyFont="1" applyFill="1" applyBorder="1" applyAlignment="1">
      <alignment horizontal="center" wrapText="1"/>
    </xf>
    <xf numFmtId="10" fontId="55" fillId="18" borderId="8" xfId="0" applyNumberFormat="1" applyFont="1" applyFill="1" applyBorder="1" applyAlignment="1">
      <alignment horizontal="center" wrapText="1"/>
    </xf>
    <xf numFmtId="169" fontId="55" fillId="18" borderId="8" xfId="0" applyNumberFormat="1" applyFont="1" applyFill="1" applyBorder="1" applyAlignment="1">
      <alignment horizontal="center" wrapText="1"/>
    </xf>
    <xf numFmtId="168" fontId="55" fillId="18" borderId="8" xfId="0" applyNumberFormat="1" applyFont="1" applyFill="1" applyBorder="1" applyAlignment="1">
      <alignment horizontal="center" wrapText="1"/>
    </xf>
    <xf numFmtId="0" fontId="61" fillId="18" borderId="8" xfId="0" applyFont="1" applyFill="1" applyBorder="1" applyAlignment="1">
      <alignment horizontal="center" wrapText="1"/>
    </xf>
    <xf numFmtId="0" fontId="61" fillId="18" borderId="8" xfId="4" applyFont="1" applyFill="1" applyBorder="1" applyAlignment="1">
      <alignment horizontal="center" wrapText="1"/>
    </xf>
    <xf numFmtId="0" fontId="55" fillId="18" borderId="0" xfId="0" applyFont="1" applyFill="1" applyAlignment="1">
      <alignment horizontal="center"/>
    </xf>
    <xf numFmtId="167" fontId="62" fillId="18" borderId="8" xfId="0" applyNumberFormat="1" applyFont="1" applyFill="1" applyBorder="1" applyAlignment="1">
      <alignment horizontal="center"/>
    </xf>
    <xf numFmtId="0" fontId="63" fillId="18" borderId="8" xfId="4" applyFont="1" applyFill="1" applyBorder="1" applyAlignment="1">
      <alignment horizontal="center" wrapText="1"/>
    </xf>
    <xf numFmtId="0" fontId="61" fillId="18" borderId="8" xfId="3" applyFont="1" applyFill="1" applyBorder="1" applyAlignment="1">
      <alignment horizontal="center" wrapText="1"/>
    </xf>
    <xf numFmtId="1" fontId="55" fillId="18" borderId="8" xfId="0" applyNumberFormat="1" applyFont="1" applyFill="1" applyBorder="1" applyAlignment="1">
      <alignment horizontal="center" vertical="center" wrapText="1"/>
    </xf>
    <xf numFmtId="14" fontId="61" fillId="18" borderId="8" xfId="0" applyNumberFormat="1" applyFont="1" applyFill="1" applyBorder="1" applyAlignment="1">
      <alignment horizontal="center" wrapText="1"/>
    </xf>
    <xf numFmtId="0" fontId="63" fillId="18" borderId="8" xfId="3" applyFont="1" applyFill="1" applyBorder="1" applyAlignment="1">
      <alignment horizontal="center" wrapText="1"/>
    </xf>
    <xf numFmtId="0" fontId="64" fillId="18" borderId="8" xfId="4" applyFont="1" applyFill="1" applyBorder="1" applyAlignment="1">
      <alignment horizontal="center" wrapText="1"/>
    </xf>
    <xf numFmtId="0" fontId="55" fillId="21" borderId="8" xfId="0" applyFont="1" applyFill="1" applyBorder="1" applyAlignment="1">
      <alignment horizontal="center" wrapText="1"/>
    </xf>
    <xf numFmtId="0" fontId="1" fillId="18" borderId="8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 wrapText="1"/>
    </xf>
    <xf numFmtId="0" fontId="30" fillId="19" borderId="8" xfId="0" applyFont="1" applyFill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60" fillId="0" borderId="0" xfId="0" applyFont="1" applyAlignment="1">
      <alignment vertical="center"/>
    </xf>
    <xf numFmtId="0" fontId="13" fillId="18" borderId="0" xfId="0" applyFont="1" applyFill="1" applyAlignment="1">
      <alignment vertical="center"/>
    </xf>
    <xf numFmtId="0" fontId="60" fillId="18" borderId="0" xfId="0" applyFont="1" applyFill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0" fontId="66" fillId="21" borderId="1" xfId="0" applyFont="1" applyFill="1" applyBorder="1" applyAlignment="1">
      <alignment horizontal="center" vertical="center" wrapText="1"/>
    </xf>
    <xf numFmtId="0" fontId="67" fillId="21" borderId="1" xfId="0" applyFont="1" applyFill="1" applyBorder="1" applyAlignment="1">
      <alignment horizontal="center" vertical="center" wrapText="1"/>
    </xf>
    <xf numFmtId="167" fontId="66" fillId="21" borderId="1" xfId="0" applyNumberFormat="1" applyFont="1" applyFill="1" applyBorder="1" applyAlignment="1">
      <alignment horizontal="center" vertical="center" wrapText="1"/>
    </xf>
    <xf numFmtId="1" fontId="68" fillId="18" borderId="1" xfId="0" applyNumberFormat="1" applyFont="1" applyFill="1" applyBorder="1" applyAlignment="1">
      <alignment horizontal="center" vertical="center" wrapText="1"/>
    </xf>
    <xf numFmtId="0" fontId="68" fillId="18" borderId="1" xfId="0" applyFont="1" applyFill="1" applyBorder="1" applyAlignment="1">
      <alignment horizontal="center" vertical="center" wrapText="1"/>
    </xf>
    <xf numFmtId="1" fontId="65" fillId="18" borderId="1" xfId="0" applyNumberFormat="1" applyFont="1" applyFill="1" applyBorder="1" applyAlignment="1">
      <alignment horizontal="center" vertical="center" wrapText="1"/>
    </xf>
    <xf numFmtId="0" fontId="65" fillId="18" borderId="1" xfId="0" applyFont="1" applyFill="1" applyBorder="1" applyAlignment="1">
      <alignment horizontal="center" vertical="center" wrapText="1"/>
    </xf>
    <xf numFmtId="3" fontId="68" fillId="18" borderId="1" xfId="0" applyNumberFormat="1" applyFont="1" applyFill="1" applyBorder="1" applyAlignment="1">
      <alignment horizontal="center" vertical="center" wrapText="1"/>
    </xf>
    <xf numFmtId="0" fontId="68" fillId="18" borderId="1" xfId="0" applyFont="1" applyFill="1" applyBorder="1" applyAlignment="1">
      <alignment horizontal="center" vertical="center"/>
    </xf>
    <xf numFmtId="14" fontId="68" fillId="18" borderId="1" xfId="0" applyNumberFormat="1" applyFont="1" applyFill="1" applyBorder="1" applyAlignment="1">
      <alignment horizontal="left" vertical="center" wrapText="1"/>
    </xf>
    <xf numFmtId="14" fontId="65" fillId="18" borderId="1" xfId="0" applyNumberFormat="1" applyFont="1" applyFill="1" applyBorder="1" applyAlignment="1">
      <alignment horizontal="left" vertical="center" wrapText="1"/>
    </xf>
    <xf numFmtId="0" fontId="68" fillId="18" borderId="1" xfId="0" applyFont="1" applyFill="1" applyBorder="1" applyAlignment="1">
      <alignment horizontal="left" vertical="center" wrapText="1"/>
    </xf>
    <xf numFmtId="0" fontId="60" fillId="18" borderId="0" xfId="0" applyFont="1" applyFill="1" applyAlignment="1">
      <alignment horizontal="left" vertical="center"/>
    </xf>
    <xf numFmtId="167" fontId="68" fillId="18" borderId="1" xfId="0" applyNumberFormat="1" applyFont="1" applyFill="1" applyBorder="1" applyAlignment="1">
      <alignment horizontal="right" vertical="center" wrapText="1"/>
    </xf>
    <xf numFmtId="8" fontId="68" fillId="18" borderId="1" xfId="0" applyNumberFormat="1" applyFont="1" applyFill="1" applyBorder="1" applyAlignment="1">
      <alignment horizontal="right" vertical="center" wrapText="1"/>
    </xf>
    <xf numFmtId="8" fontId="68" fillId="15" borderId="1" xfId="0" applyNumberFormat="1" applyFont="1" applyFill="1" applyBorder="1" applyAlignment="1">
      <alignment horizontal="right" vertical="center" wrapText="1"/>
    </xf>
    <xf numFmtId="167" fontId="68" fillId="18" borderId="1" xfId="0" applyNumberFormat="1" applyFont="1" applyFill="1" applyBorder="1" applyAlignment="1">
      <alignment horizontal="right" vertical="center"/>
    </xf>
    <xf numFmtId="167" fontId="60" fillId="18" borderId="0" xfId="0" applyNumberFormat="1" applyFont="1" applyFill="1" applyAlignment="1">
      <alignment horizontal="right" vertical="center"/>
    </xf>
  </cellXfs>
  <cellStyles count="5">
    <cellStyle name="Hiperlink" xfId="3" builtinId="8"/>
    <cellStyle name="Hyperlink" xfId="4" xr:uid="{00000000-0005-0000-0000-000001000000}"/>
    <cellStyle name="Moeda" xfId="1" builtinId="4"/>
    <cellStyle name="Normal" xfId="0" builtinId="0"/>
    <cellStyle name="Porcentagem" xfId="2" builtinId="5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gradientFill type="path">
          <stop position="0">
            <color theme="0"/>
          </stop>
          <stop position="1">
            <color theme="4"/>
          </stop>
        </gradientFill>
      </fill>
    </dxf>
    <dxf>
      <fill>
        <gradientFill degree="135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type="path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39994506668294322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9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solid"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solid">
          <bgColor rgb="FFCCECFF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solid">
          <bgColor theme="8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type="path">
          <stop position="0">
            <color theme="0"/>
          </stop>
          <stop position="1">
            <color theme="4"/>
          </stop>
        </gradientFill>
      </fill>
    </dxf>
    <dxf>
      <fill>
        <gradientFill degree="135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type="path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9" tint="0.79998168889431442"/>
        </patternFill>
      </fill>
    </dxf>
    <dxf>
      <font>
        <color rgb="FF9C0006"/>
      </font>
      <fill>
        <patternFill patternType="solid">
          <bgColor theme="5" tint="0.59999389629810485"/>
        </patternFill>
      </fill>
    </dxf>
    <dxf>
      <font>
        <color rgb="FF9C0006"/>
      </font>
      <fill>
        <patternFill patternType="solid">
          <bgColor theme="4" tint="0.39997558519241921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bgColor rgb="FFCCECFF"/>
        </patternFill>
      </fill>
    </dxf>
    <dxf>
      <font>
        <color theme="1"/>
      </font>
      <fill>
        <patternFill patternType="solid">
          <bgColor theme="4" tint="0.39997558519241921"/>
        </patternFill>
      </fill>
    </dxf>
    <dxf>
      <font>
        <color rgb="FF9C0006"/>
      </font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rgb="FFFFC000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00B0F0"/>
        </patternFill>
      </fill>
    </dxf>
    <dxf>
      <font>
        <color theme="1"/>
      </font>
      <fill>
        <patternFill patternType="solid">
          <bgColor rgb="FFDBF9F9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rgb="FF9C0006"/>
      </font>
      <fill>
        <patternFill patternType="solid">
          <bgColor theme="9" tint="0.39997558519241921"/>
        </patternFill>
      </fill>
    </dxf>
    <dxf>
      <font>
        <color theme="1"/>
      </font>
      <fill>
        <patternFill patternType="solid">
          <bgColor theme="3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bgColor theme="7" tint="0.59999389629810485"/>
        </patternFill>
      </fill>
    </dxf>
    <dxf>
      <font>
        <b/>
        <i val="0"/>
        <color theme="1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theme="0" tint="-0.14999847407452621"/>
        </patternFill>
      </fill>
    </dxf>
    <dxf>
      <font>
        <color theme="1"/>
      </font>
      <fill>
        <patternFill patternType="solid"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0" tint="-0.249977111117893"/>
        </patternFill>
      </fill>
    </dxf>
    <dxf>
      <font>
        <color theme="1"/>
      </font>
      <fill>
        <patternFill patternType="solid">
          <bgColor theme="7" tint="0.79998168889431442"/>
        </patternFill>
      </fill>
    </dxf>
    <dxf>
      <font>
        <color rgb="FF9C0006"/>
      </font>
      <fill>
        <patternFill patternType="solid">
          <bgColor theme="5" tint="0.59999389629810485"/>
        </patternFill>
      </fill>
    </dxf>
    <dxf>
      <font>
        <color theme="1"/>
      </font>
      <fill>
        <patternFill patternType="solid">
          <bgColor theme="9" tint="0.59999389629810485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rgb="FF9C0006"/>
      </font>
    </dxf>
    <dxf>
      <font>
        <color theme="1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bgColor rgb="FFDBF9F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theme="7" tint="0.59999389629810485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theme="9" tint="0.39997558519241921"/>
        </patternFill>
      </fill>
    </dxf>
    <dxf>
      <font>
        <b/>
        <i val="0"/>
        <color theme="1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theme="0" tint="-0.14999847407452621"/>
        </patternFill>
      </fill>
    </dxf>
    <dxf>
      <font>
        <color theme="1"/>
      </font>
      <fill>
        <patternFill patternType="solid">
          <bgColor theme="3" tint="0.59999389629810485"/>
        </patternFill>
      </fill>
    </dxf>
    <dxf>
      <font>
        <color rgb="FF9C0006"/>
      </font>
      <fill>
        <patternFill patternType="solid">
          <bgColor theme="7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 patternType="solid"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00B0F0"/>
        </patternFill>
      </fill>
    </dxf>
    <dxf>
      <font>
        <color theme="1"/>
      </font>
      <fill>
        <patternFill patternType="solid">
          <bgColor rgb="FF00B0F0"/>
        </patternFill>
      </fill>
    </dxf>
    <dxf>
      <font>
        <color theme="1"/>
      </font>
      <fill>
        <patternFill patternType="solid">
          <bgColor theme="4" tint="0.39997558519241921"/>
        </patternFill>
      </fill>
    </dxf>
    <dxf>
      <font>
        <color theme="1"/>
      </font>
      <fill>
        <patternFill patternType="solid">
          <bgColor rgb="FF92D050"/>
        </patternFill>
      </fill>
    </dxf>
    <dxf>
      <font>
        <color theme="1"/>
      </font>
      <fill>
        <patternFill patternType="solid">
          <bgColor rgb="FFCCECFF"/>
        </patternFill>
      </fill>
    </dxf>
    <dxf>
      <font>
        <color rgb="FF9C0006"/>
      </font>
      <fill>
        <patternFill patternType="solid">
          <bgColor theme="7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theme="5" tint="0.59999389629810485"/>
        </patternFill>
      </fill>
    </dxf>
    <dxf>
      <font>
        <color rgb="FF9C0006"/>
      </font>
      <fill>
        <patternFill patternType="solid">
          <bgColor theme="4" tint="0.39997558519241921"/>
        </patternFill>
      </fill>
    </dxf>
    <dxf>
      <font>
        <color rgb="FF9C0006"/>
      </font>
      <fill>
        <patternFill patternType="solid">
          <bgColor theme="9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solid">
          <bgColor theme="8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solid"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&quot;(&quot;00&quot;)&quot;\ 0\ 0000\-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&quot;.&quot;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&quot;.&quot;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&quot;.&quot;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&quot;.&quot;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&quot;.&quot;00&quot;.&quot;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ela 1" pivot="0" count="0" xr9:uid="{00000000-0011-0000-FFFF-FFFF00000000}"/>
  </tableStyles>
  <colors>
    <mruColors>
      <color rgb="FFCCECFF"/>
      <color rgb="FFFFFF00"/>
      <color rgb="FFDBF9F9"/>
      <color rgb="FFC412C7"/>
      <color rgb="FFFFFF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31750</xdr:rowOff>
    </xdr:from>
    <xdr:to>
      <xdr:col>1</xdr:col>
      <xdr:colOff>1098550</xdr:colOff>
      <xdr:row>0</xdr:row>
      <xdr:rowOff>803275</xdr:rowOff>
    </xdr:to>
    <xdr:pic>
      <xdr:nvPicPr>
        <xdr:cNvPr id="2" name="Imagem 1" descr="Gráfico&#10;&#10;Descrição gerada automaticamente com confiança baixa">
          <a:extLst>
            <a:ext uri="{FF2B5EF4-FFF2-40B4-BE49-F238E27FC236}">
              <a16:creationId xmlns:a16="http://schemas.microsoft.com/office/drawing/2014/main" id="{6A52EADD-B4E1-4827-A558-0BB436F6A0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21" t="47461"/>
        <a:stretch/>
      </xdr:blipFill>
      <xdr:spPr bwMode="auto">
        <a:xfrm>
          <a:off x="393700" y="31750"/>
          <a:ext cx="1727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Exibição 1" id="{4D424A64-100D-4DE3-8CC2-40083D3E7CBC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Exibição 1" id="{1C74A120-C949-4F95-87E0-3D74CE5D8FB8}"/>
  <namedSheetView name="Exibição 2" id="{96F88A46-52AE-4083-B103-9115FFF578D3}"/>
  <namedSheetView name="Exibição 3" id="{310F116F-937A-4585-8254-0602DE509D5F}"/>
  <namedSheetView name="Exibição 4" id="{10890AED-4CFC-4CEA-B040-1E5B82869717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Lincoln Maciel da Silva" id="{E27D8138-98F9-4294-8FD4-B3F73BF2FE6B}" userId="S::lincoln.silva@sustenidos.org.br::e460ba91-e833-4f98-b3fb-a5daf293592b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AO294" totalsRowShown="0" headerRowDxfId="201" dataDxfId="199" headerRowBorderDxfId="200" tableBorderDxfId="198">
  <autoFilter ref="A1:AO294" xr:uid="{00000000-0009-0000-0100-000003000000}"/>
  <tableColumns count="41">
    <tableColumn id="1" xr3:uid="{00000000-0010-0000-0000-000001000000}" name="Coluna1" dataDxfId="197"/>
    <tableColumn id="2" xr3:uid="{00000000-0010-0000-0000-000002000000}" name="CONTRATO SAP" dataDxfId="196"/>
    <tableColumn id="3" xr3:uid="{00000000-0010-0000-0000-000003000000}" name="ANO" dataDxfId="195"/>
    <tableColumn id="4" xr3:uid="{00000000-0010-0000-0000-000004000000}" name="ADT." dataDxfId="194"/>
    <tableColumn id="5" xr3:uid="{00000000-0010-0000-0000-000005000000}" name="ATRIBUIÇÃO " dataDxfId="193"/>
    <tableColumn id="6" xr3:uid="{00000000-0010-0000-0000-000006000000}" name="CONDIÇÃO DO PROCESSO" dataDxfId="192"/>
    <tableColumn id="7" xr3:uid="{00000000-0010-0000-0000-000007000000}" name="DATA DE ENTRADA" dataDxfId="191"/>
    <tableColumn id="8" xr3:uid="{00000000-0010-0000-0000-000008000000}" name="PRAZO (DIAS)" dataDxfId="190"/>
    <tableColumn id="9" xr3:uid="{00000000-0010-0000-0000-000009000000}" name="DATA DE INICIO " dataDxfId="189"/>
    <tableColumn id="10" xr3:uid="{00000000-0010-0000-0000-00000A000000}" name="PRAZO" dataDxfId="188"/>
    <tableColumn id="11" xr3:uid="{00000000-0010-0000-0000-00000B000000}" name="N° DIV." dataDxfId="187"/>
    <tableColumn id="12" xr3:uid="{00000000-0010-0000-0000-00000C000000}" name="PEDIDO" dataDxfId="186"/>
    <tableColumn id="13" xr3:uid="{00000000-0010-0000-0000-00000D000000}" name="COMPRADOR" dataDxfId="185"/>
    <tableColumn id="14" xr3:uid="{00000000-0010-0000-0000-00000E000000}" name="UNIDADE CULTURAL" dataDxfId="184"/>
    <tableColumn id="49" xr3:uid="{00000000-0010-0000-0000-000031000000}" name="DATA ENTRADA" dataDxfId="183"/>
    <tableColumn id="50" xr3:uid="{00000000-0010-0000-0000-000032000000}" name="PEDIDO2" dataDxfId="182"/>
    <tableColumn id="15" xr3:uid="{00000000-0010-0000-0000-00000F000000}" name="TIPO" dataDxfId="181"/>
    <tableColumn id="16" xr3:uid="{00000000-0010-0000-0000-000010000000}" name="FORNECEDOR" dataDxfId="180"/>
    <tableColumn id="17" xr3:uid="{00000000-0010-0000-0000-000011000000}" name="CNPJ/CPF" dataDxfId="179"/>
    <tableColumn id="18" xr3:uid="{00000000-0010-0000-0000-000012000000}" name="OBJETO" dataDxfId="178"/>
    <tableColumn id="19" xr3:uid="{00000000-0010-0000-0000-000013000000}" name="DATA DE ASSINATURA" dataDxfId="177"/>
    <tableColumn id="20" xr3:uid="{00000000-0010-0000-0000-000014000000}" name="VIGÊNCIA" dataDxfId="176"/>
    <tableColumn id="21" xr3:uid="{00000000-0010-0000-0000-000015000000}" name="DATA TÉRMINO" dataDxfId="175"/>
    <tableColumn id="22" xr3:uid="{00000000-0010-0000-0000-000016000000}" name="Nº PARCELAS" dataDxfId="174"/>
    <tableColumn id="24" xr3:uid="{00000000-0010-0000-0000-000018000000}" name="VALOR MENSAL " dataDxfId="173" dataCellStyle="Moeda"/>
    <tableColumn id="27" xr3:uid="{00000000-0010-0000-0000-00001B000000}" name="VALOR TOTAL DO CONTRATO  (PREVISTO)" dataDxfId="172" dataCellStyle="Moeda"/>
    <tableColumn id="32" xr3:uid="{00000000-0010-0000-0000-000020000000}" name="NUCLEO" dataDxfId="171"/>
    <tableColumn id="33" xr3:uid="{00000000-0010-0000-0000-000021000000}" name="GESTOR DO CONTRATO" dataDxfId="170"/>
    <tableColumn id="34" xr3:uid="{00000000-0010-0000-0000-000022000000}" name="UNID" dataDxfId="169"/>
    <tableColumn id="35" xr3:uid="{00000000-0010-0000-0000-000023000000}" name="CONTA CONTABIL" dataDxfId="168"/>
    <tableColumn id="36" xr3:uid="{00000000-0010-0000-0000-000024000000}" name="CENTRO DE CUSTO" dataDxfId="167"/>
    <tableColumn id="37" xr3:uid="{00000000-0010-0000-0000-000025000000}" name="CONTA CONTABIL-SAP" dataDxfId="166"/>
    <tableColumn id="38" xr3:uid="{00000000-0010-0000-0000-000026000000}" name="CENTRO DE CUSTO-SAP" dataDxfId="165"/>
    <tableColumn id="39" xr3:uid="{00000000-0010-0000-0000-000027000000}" name="NOME DA CONTA SAP" dataDxfId="164"/>
    <tableColumn id="40" xr3:uid="{00000000-0010-0000-0000-000028000000}" name="CONTRATO GESTÃO /MOVE/ OUTROS" dataDxfId="163"/>
    <tableColumn id="41" xr3:uid="{00000000-0010-0000-0000-000029000000}" name="SITUAÇÃO " dataDxfId="162"/>
    <tableColumn id="42" xr3:uid="{00000000-0010-0000-0000-00002A000000}" name="TELEFONE" dataDxfId="161"/>
    <tableColumn id="43" xr3:uid="{00000000-0010-0000-0000-00002B000000}" name="E-MAIL" dataDxfId="160"/>
    <tableColumn id="44" xr3:uid="{00000000-0010-0000-0000-00002C000000}" name="CONTATO" dataDxfId="159"/>
    <tableColumn id="45" xr3:uid="{00000000-0010-0000-0000-00002D000000}" name="LINK DOS CONTRATOS BOLSISTA" dataDxfId="158"/>
    <tableColumn id="48" xr3:uid="{00000000-0010-0000-0000-000030000000}" name="OBS." dataDxfId="15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70" dT="2024-02-05T18:41:55.89" personId="{E27D8138-98F9-4294-8FD4-B3F73BF2FE6B}" id="{098B1310-2EC0-4539-998A-7A7C4253D895}">
    <text>Notas sem contrato</text>
  </threadedComment>
  <threadedComment ref="AH437" dT="2024-02-08T19:21:28.34" personId="{E27D8138-98F9-4294-8FD4-B3F73BF2FE6B}" id="{F2A6DC95-237C-41FE-A105-7F1B7A80FAFF}">
    <text xml:space="preserve">Pago pelo PROAC
</text>
  </threadedComment>
</ThreadedComment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rafael.antunes@sustenidos.org.br" TargetMode="External"/><Relationship Id="rId21" Type="http://schemas.openxmlformats.org/officeDocument/2006/relationships/hyperlink" Target="mailto:gildemar.oliveira@sustenidos.org.br" TargetMode="External"/><Relationship Id="rId42" Type="http://schemas.openxmlformats.org/officeDocument/2006/relationships/hyperlink" Target="mailto:laura.braga@sustenidos.org.br" TargetMode="External"/><Relationship Id="rId63" Type="http://schemas.openxmlformats.org/officeDocument/2006/relationships/hyperlink" Target="mailto:rafael.antunes@sustenidos.org.br" TargetMode="External"/><Relationship Id="rId84" Type="http://schemas.openxmlformats.org/officeDocument/2006/relationships/hyperlink" Target="mailto:camila.silva@sustenidos.org.br" TargetMode="External"/><Relationship Id="rId16" Type="http://schemas.openxmlformats.org/officeDocument/2006/relationships/hyperlink" Target="mailto:claudia.freixedas@sustenidos.org.br" TargetMode="External"/><Relationship Id="rId107" Type="http://schemas.openxmlformats.org/officeDocument/2006/relationships/hyperlink" Target="mailto:marcelo.silva@sustenidos.org.br" TargetMode="External"/><Relationship Id="rId11" Type="http://schemas.openxmlformats.org/officeDocument/2006/relationships/hyperlink" Target="mailto:ana.leite@sustenidos.org.br" TargetMode="External"/><Relationship Id="rId32" Type="http://schemas.openxmlformats.org/officeDocument/2006/relationships/hyperlink" Target="mailto:gildemar.oliveira@sustenidos.org.br" TargetMode="External"/><Relationship Id="rId37" Type="http://schemas.openxmlformats.org/officeDocument/2006/relationships/hyperlink" Target="mailto:gildemar.oliveira@sustenidos.org.br" TargetMode="External"/><Relationship Id="rId53" Type="http://schemas.openxmlformats.org/officeDocument/2006/relationships/hyperlink" Target="mailto:mariana.ferreira@sustenidos.org.br" TargetMode="External"/><Relationship Id="rId58" Type="http://schemas.openxmlformats.org/officeDocument/2006/relationships/hyperlink" Target="mailto:renato.bandel@conservatoriodetatui.org.br" TargetMode="External"/><Relationship Id="rId74" Type="http://schemas.openxmlformats.org/officeDocument/2006/relationships/hyperlink" Target="mailto:rafael.antunes@sustenidos.org.br" TargetMode="External"/><Relationship Id="rId79" Type="http://schemas.openxmlformats.org/officeDocument/2006/relationships/hyperlink" Target="mailto:marcelo.silva@sustenidos.org.br" TargetMode="External"/><Relationship Id="rId102" Type="http://schemas.openxmlformats.org/officeDocument/2006/relationships/hyperlink" Target="mailto:marcelo.silva@sustenidos.org.br" TargetMode="External"/><Relationship Id="rId123" Type="http://schemas.openxmlformats.org/officeDocument/2006/relationships/hyperlink" Target="mailto:ana.leite@sustenidos.org.br" TargetMode="External"/><Relationship Id="rId128" Type="http://schemas.openxmlformats.org/officeDocument/2006/relationships/hyperlink" Target="mailto:ana.leite@sustenidos.org.br" TargetMode="External"/><Relationship Id="rId5" Type="http://schemas.openxmlformats.org/officeDocument/2006/relationships/hyperlink" Target="mailto:adline.pozzebon@sustenidos.org.br" TargetMode="External"/><Relationship Id="rId90" Type="http://schemas.openxmlformats.org/officeDocument/2006/relationships/hyperlink" Target="mailto:camila.silva@sustenidos.org.br" TargetMode="External"/><Relationship Id="rId95" Type="http://schemas.openxmlformats.org/officeDocument/2006/relationships/hyperlink" Target="mailto:marcelo.silva@sustenidos.org.br" TargetMode="External"/><Relationship Id="rId22" Type="http://schemas.openxmlformats.org/officeDocument/2006/relationships/hyperlink" Target="mailto:gildemar.oliveira@sustenidos.org.br" TargetMode="External"/><Relationship Id="rId27" Type="http://schemas.openxmlformats.org/officeDocument/2006/relationships/hyperlink" Target="mailto:gildemar.oliveira@sustenidos.org.br" TargetMode="External"/><Relationship Id="rId43" Type="http://schemas.openxmlformats.org/officeDocument/2006/relationships/hyperlink" Target="mailto:laura.braga@sustenidos.org.br" TargetMode="External"/><Relationship Id="rId48" Type="http://schemas.openxmlformats.org/officeDocument/2006/relationships/hyperlink" Target="mailto:marcelo.silva@sustenidos.org.br" TargetMode="External"/><Relationship Id="rId64" Type="http://schemas.openxmlformats.org/officeDocument/2006/relationships/hyperlink" Target="mailto:rafael.antunes@sustenidos.org.br" TargetMode="External"/><Relationship Id="rId69" Type="http://schemas.openxmlformats.org/officeDocument/2006/relationships/hyperlink" Target="mailto:rafael.antunes@sustenidos.org.br" TargetMode="External"/><Relationship Id="rId113" Type="http://schemas.openxmlformats.org/officeDocument/2006/relationships/hyperlink" Target="mailto:gildemar.oliveira@sustenidos.org.br" TargetMode="External"/><Relationship Id="rId118" Type="http://schemas.openxmlformats.org/officeDocument/2006/relationships/hyperlink" Target="mailto:gildemar.oliveira@sustenidos.org.br" TargetMode="External"/><Relationship Id="rId80" Type="http://schemas.openxmlformats.org/officeDocument/2006/relationships/hyperlink" Target="mailto:camila.silva@sustenidos.org.br" TargetMode="External"/><Relationship Id="rId85" Type="http://schemas.openxmlformats.org/officeDocument/2006/relationships/hyperlink" Target="mailto:camila.silva@sustenidos.org.br" TargetMode="External"/><Relationship Id="rId12" Type="http://schemas.openxmlformats.org/officeDocument/2006/relationships/hyperlink" Target="mailto:ana.leite@sustenidos.org.br" TargetMode="External"/><Relationship Id="rId17" Type="http://schemas.openxmlformats.org/officeDocument/2006/relationships/hyperlink" Target="mailto:claudia.freixedas@sustenidos.org.br" TargetMode="External"/><Relationship Id="rId33" Type="http://schemas.openxmlformats.org/officeDocument/2006/relationships/hyperlink" Target="mailto:gildemar.oliveira@sustenidos.org.br" TargetMode="External"/><Relationship Id="rId38" Type="http://schemas.openxmlformats.org/officeDocument/2006/relationships/hyperlink" Target="mailto:gildemar.oliveira@sustenidos.org.br" TargetMode="External"/><Relationship Id="rId59" Type="http://schemas.openxmlformats.org/officeDocument/2006/relationships/hyperlink" Target="mailto:renato.bandel@conservatoriodetatui.org.br" TargetMode="External"/><Relationship Id="rId103" Type="http://schemas.openxmlformats.org/officeDocument/2006/relationships/hyperlink" Target="mailto:marcelo.silva@sustenidos.org.br" TargetMode="External"/><Relationship Id="rId108" Type="http://schemas.openxmlformats.org/officeDocument/2006/relationships/hyperlink" Target="mailto:marcelo.silva@sustenidos.org.br" TargetMode="External"/><Relationship Id="rId124" Type="http://schemas.openxmlformats.org/officeDocument/2006/relationships/hyperlink" Target="mailto:ana.leite@sustenidos.org.br" TargetMode="External"/><Relationship Id="rId129" Type="http://schemas.openxmlformats.org/officeDocument/2006/relationships/hyperlink" Target="mailto:ana.leite@sustenidos.org.br" TargetMode="External"/><Relationship Id="rId54" Type="http://schemas.openxmlformats.org/officeDocument/2006/relationships/hyperlink" Target="mailto:mariana.ferreira@sustenidos.org.br" TargetMode="External"/><Relationship Id="rId70" Type="http://schemas.openxmlformats.org/officeDocument/2006/relationships/hyperlink" Target="mailto:rafael.antunes@sustenidos.org.br" TargetMode="External"/><Relationship Id="rId75" Type="http://schemas.openxmlformats.org/officeDocument/2006/relationships/hyperlink" Target="mailto:rafael.antunes@sustenidos.org.br" TargetMode="External"/><Relationship Id="rId91" Type="http://schemas.openxmlformats.org/officeDocument/2006/relationships/hyperlink" Target="mailto:camila.silva@sustenidos.org.br" TargetMode="External"/><Relationship Id="rId96" Type="http://schemas.openxmlformats.org/officeDocument/2006/relationships/hyperlink" Target="mailto:marcelo.silva@sustenidos.org.br" TargetMode="External"/><Relationship Id="rId1" Type="http://schemas.openxmlformats.org/officeDocument/2006/relationships/hyperlink" Target="mailto:adline.pozzebon@sustenidos.org.br" TargetMode="External"/><Relationship Id="rId6" Type="http://schemas.openxmlformats.org/officeDocument/2006/relationships/hyperlink" Target="mailto:adline.pozzebon@sustenidos.org.br" TargetMode="External"/><Relationship Id="rId23" Type="http://schemas.openxmlformats.org/officeDocument/2006/relationships/hyperlink" Target="mailto:gildemar.oliveira@sustenidos.org.br" TargetMode="External"/><Relationship Id="rId28" Type="http://schemas.openxmlformats.org/officeDocument/2006/relationships/hyperlink" Target="mailto:gildemar.oliveira@sustenidos.org.br" TargetMode="External"/><Relationship Id="rId49" Type="http://schemas.openxmlformats.org/officeDocument/2006/relationships/hyperlink" Target="mailto:marcelo.silva@sustenidos.org.br" TargetMode="External"/><Relationship Id="rId114" Type="http://schemas.openxmlformats.org/officeDocument/2006/relationships/hyperlink" Target="mailto:gildemar.oliveira@sustenidos.org.br" TargetMode="External"/><Relationship Id="rId119" Type="http://schemas.openxmlformats.org/officeDocument/2006/relationships/hyperlink" Target="mailto:gildemar.oliveira@sustenidos.org.br" TargetMode="External"/><Relationship Id="rId44" Type="http://schemas.openxmlformats.org/officeDocument/2006/relationships/hyperlink" Target="mailto:laura.braga@sustenidos.org.br" TargetMode="External"/><Relationship Id="rId60" Type="http://schemas.openxmlformats.org/officeDocument/2006/relationships/hyperlink" Target="mailto:sabrina.magalhaes@conservatoriodetatui.org.br" TargetMode="External"/><Relationship Id="rId65" Type="http://schemas.openxmlformats.org/officeDocument/2006/relationships/hyperlink" Target="mailto:rafael.antunes@sustenidos.org.br" TargetMode="External"/><Relationship Id="rId81" Type="http://schemas.openxmlformats.org/officeDocument/2006/relationships/hyperlink" Target="mailto:camila.silva@sustenidos.org.br" TargetMode="External"/><Relationship Id="rId86" Type="http://schemas.openxmlformats.org/officeDocument/2006/relationships/hyperlink" Target="mailto:camila.silva@sustenidos.org.br" TargetMode="External"/><Relationship Id="rId130" Type="http://schemas.openxmlformats.org/officeDocument/2006/relationships/hyperlink" Target="mailto:ana.leite@sustenidos.org.br" TargetMode="External"/><Relationship Id="rId13" Type="http://schemas.openxmlformats.org/officeDocument/2006/relationships/hyperlink" Target="mailto:ana.leite@sustenidos.org.br" TargetMode="External"/><Relationship Id="rId18" Type="http://schemas.openxmlformats.org/officeDocument/2006/relationships/hyperlink" Target="mailto:claudia.freixedas@sustenidos.org.br" TargetMode="External"/><Relationship Id="rId39" Type="http://schemas.openxmlformats.org/officeDocument/2006/relationships/hyperlink" Target="mailto:JAILTON.CRUZ@conservatoriodetatui.org.br" TargetMode="External"/><Relationship Id="rId109" Type="http://schemas.openxmlformats.org/officeDocument/2006/relationships/hyperlink" Target="mailto:marcelo.silva@sustenidos.org.br" TargetMode="External"/><Relationship Id="rId34" Type="http://schemas.openxmlformats.org/officeDocument/2006/relationships/hyperlink" Target="mailto:gildemar.oliveira@sustenidos.org.br" TargetMode="External"/><Relationship Id="rId50" Type="http://schemas.openxmlformats.org/officeDocument/2006/relationships/hyperlink" Target="mailto:marcelo.silva@sustenidos.org.br" TargetMode="External"/><Relationship Id="rId55" Type="http://schemas.openxmlformats.org/officeDocument/2006/relationships/hyperlink" Target="mailto:mariana.ferreira@sustenidos.org.br" TargetMode="External"/><Relationship Id="rId76" Type="http://schemas.openxmlformats.org/officeDocument/2006/relationships/hyperlink" Target="mailto:rafael.antunes@sustenidos.org.br" TargetMode="External"/><Relationship Id="rId97" Type="http://schemas.openxmlformats.org/officeDocument/2006/relationships/hyperlink" Target="mailto:marcelo.silva@sustenidos.org.br" TargetMode="External"/><Relationship Id="rId104" Type="http://schemas.openxmlformats.org/officeDocument/2006/relationships/hyperlink" Target="mailto:marcelo.silva@sustenidos.org.br" TargetMode="External"/><Relationship Id="rId120" Type="http://schemas.openxmlformats.org/officeDocument/2006/relationships/hyperlink" Target="mailto:gildemar.oliveira@sustenidos.org.br" TargetMode="External"/><Relationship Id="rId125" Type="http://schemas.openxmlformats.org/officeDocument/2006/relationships/hyperlink" Target="mailto:ana.leite@sustenidos.org.br" TargetMode="External"/><Relationship Id="rId7" Type="http://schemas.openxmlformats.org/officeDocument/2006/relationships/hyperlink" Target="mailto:adline.pozzebon@sustenidos.org.br" TargetMode="External"/><Relationship Id="rId71" Type="http://schemas.openxmlformats.org/officeDocument/2006/relationships/hyperlink" Target="mailto:rafael.antunes@sustenidos.org.br" TargetMode="External"/><Relationship Id="rId92" Type="http://schemas.openxmlformats.org/officeDocument/2006/relationships/hyperlink" Target="mailto:camila.silva@sustenidos.org.br" TargetMode="External"/><Relationship Id="rId2" Type="http://schemas.openxmlformats.org/officeDocument/2006/relationships/hyperlink" Target="mailto:adline.pozzebon@sustenidos.org.br" TargetMode="External"/><Relationship Id="rId29" Type="http://schemas.openxmlformats.org/officeDocument/2006/relationships/hyperlink" Target="mailto:gildemar.oliveira@sustenidos.org.br" TargetMode="External"/><Relationship Id="rId24" Type="http://schemas.openxmlformats.org/officeDocument/2006/relationships/hyperlink" Target="mailto:gildemar.oliveira@sustenidos.org.br" TargetMode="External"/><Relationship Id="rId40" Type="http://schemas.openxmlformats.org/officeDocument/2006/relationships/hyperlink" Target="mailto:laura.braga@sustenidos.org.br" TargetMode="External"/><Relationship Id="rId45" Type="http://schemas.openxmlformats.org/officeDocument/2006/relationships/hyperlink" Target="mailto:laura.braga@sustenidos.org.br" TargetMode="External"/><Relationship Id="rId66" Type="http://schemas.openxmlformats.org/officeDocument/2006/relationships/hyperlink" Target="mailto:rafael.antunes@sustenidos.org.br" TargetMode="External"/><Relationship Id="rId87" Type="http://schemas.openxmlformats.org/officeDocument/2006/relationships/hyperlink" Target="mailto:camila.silva@sustenidos.org.br" TargetMode="External"/><Relationship Id="rId110" Type="http://schemas.openxmlformats.org/officeDocument/2006/relationships/hyperlink" Target="mailto:marcelo.silva@sustenidos.org.br" TargetMode="External"/><Relationship Id="rId115" Type="http://schemas.openxmlformats.org/officeDocument/2006/relationships/hyperlink" Target="mailto:rafael.antunes@sustenidos.org.br" TargetMode="External"/><Relationship Id="rId131" Type="http://schemas.openxmlformats.org/officeDocument/2006/relationships/hyperlink" Target="mailto:ana.leite@sustenidos.org.br" TargetMode="External"/><Relationship Id="rId61" Type="http://schemas.openxmlformats.org/officeDocument/2006/relationships/hyperlink" Target="mailto:sabrina.magalhaes@conservatoriodetatui.org.br" TargetMode="External"/><Relationship Id="rId82" Type="http://schemas.openxmlformats.org/officeDocument/2006/relationships/hyperlink" Target="mailto:camila.silva@sustenidos.org.br" TargetMode="External"/><Relationship Id="rId19" Type="http://schemas.openxmlformats.org/officeDocument/2006/relationships/hyperlink" Target="mailto:claudia.freixedas@sustenidos.org.br" TargetMode="External"/><Relationship Id="rId14" Type="http://schemas.openxmlformats.org/officeDocument/2006/relationships/hyperlink" Target="mailto:ana.leite@sustenidos.org.br" TargetMode="External"/><Relationship Id="rId30" Type="http://schemas.openxmlformats.org/officeDocument/2006/relationships/hyperlink" Target="mailto:gildemar.oliveira@sustenidos.org.br" TargetMode="External"/><Relationship Id="rId35" Type="http://schemas.openxmlformats.org/officeDocument/2006/relationships/hyperlink" Target="mailto:gildemar.oliveira@sustenidos.org.br" TargetMode="External"/><Relationship Id="rId56" Type="http://schemas.openxmlformats.org/officeDocument/2006/relationships/hyperlink" Target="mailto:mariana.ferreira@sustenidos.org.br" TargetMode="External"/><Relationship Id="rId77" Type="http://schemas.openxmlformats.org/officeDocument/2006/relationships/hyperlink" Target="mailto:rafael.antunes@sustenidos.org.br" TargetMode="External"/><Relationship Id="rId100" Type="http://schemas.openxmlformats.org/officeDocument/2006/relationships/hyperlink" Target="mailto:marcelo.silva@sustenidos.org.br" TargetMode="External"/><Relationship Id="rId105" Type="http://schemas.openxmlformats.org/officeDocument/2006/relationships/hyperlink" Target="mailto:marcelo.silva@sustenidos.org.br" TargetMode="External"/><Relationship Id="rId126" Type="http://schemas.openxmlformats.org/officeDocument/2006/relationships/hyperlink" Target="mailto:ana.leite@sustenidos.org.br" TargetMode="External"/><Relationship Id="rId8" Type="http://schemas.openxmlformats.org/officeDocument/2006/relationships/hyperlink" Target="mailto:adline.pozzebon@sustenidos.org.br" TargetMode="External"/><Relationship Id="rId51" Type="http://schemas.openxmlformats.org/officeDocument/2006/relationships/hyperlink" Target="mailto:marcelo.silva@sustenidos.org.br" TargetMode="External"/><Relationship Id="rId72" Type="http://schemas.openxmlformats.org/officeDocument/2006/relationships/hyperlink" Target="mailto:rafael.antunes@sustenidos.org.br" TargetMode="External"/><Relationship Id="rId93" Type="http://schemas.openxmlformats.org/officeDocument/2006/relationships/hyperlink" Target="mailto:marcelo.silva@sustenidos.org.br" TargetMode="External"/><Relationship Id="rId98" Type="http://schemas.openxmlformats.org/officeDocument/2006/relationships/hyperlink" Target="mailto:marcelo.silva@sustenidos.org.br" TargetMode="External"/><Relationship Id="rId121" Type="http://schemas.openxmlformats.org/officeDocument/2006/relationships/hyperlink" Target="mailto:gildemar.oliveira@sustenidos.org.br" TargetMode="External"/><Relationship Id="rId3" Type="http://schemas.openxmlformats.org/officeDocument/2006/relationships/hyperlink" Target="mailto:adline.pozzebon@sustenidos.org.br" TargetMode="External"/><Relationship Id="rId25" Type="http://schemas.openxmlformats.org/officeDocument/2006/relationships/hyperlink" Target="mailto:gildemar.oliveira@sustenidos.org.br" TargetMode="External"/><Relationship Id="rId46" Type="http://schemas.openxmlformats.org/officeDocument/2006/relationships/hyperlink" Target="mailto:marcelo.silva@sustenidos.org.br" TargetMode="External"/><Relationship Id="rId67" Type="http://schemas.openxmlformats.org/officeDocument/2006/relationships/hyperlink" Target="mailto:rafael.antunes@sustenidos.org.br" TargetMode="External"/><Relationship Id="rId116" Type="http://schemas.openxmlformats.org/officeDocument/2006/relationships/hyperlink" Target="mailto:rafael.antunes@sustenidos.org.br" TargetMode="External"/><Relationship Id="rId20" Type="http://schemas.openxmlformats.org/officeDocument/2006/relationships/hyperlink" Target="mailto:claudia.freixedas@sustenidos.org.br" TargetMode="External"/><Relationship Id="rId41" Type="http://schemas.openxmlformats.org/officeDocument/2006/relationships/hyperlink" Target="mailto:laura.braga@sustenidos.org.br" TargetMode="External"/><Relationship Id="rId62" Type="http://schemas.openxmlformats.org/officeDocument/2006/relationships/hyperlink" Target="mailto:susana.emidio@sustenidos.org.br" TargetMode="External"/><Relationship Id="rId83" Type="http://schemas.openxmlformats.org/officeDocument/2006/relationships/hyperlink" Target="mailto:camila.silva@sustenidos.org.br" TargetMode="External"/><Relationship Id="rId88" Type="http://schemas.openxmlformats.org/officeDocument/2006/relationships/hyperlink" Target="mailto:camila.silva@sustenidos.org.br" TargetMode="External"/><Relationship Id="rId111" Type="http://schemas.openxmlformats.org/officeDocument/2006/relationships/hyperlink" Target="mailto:marcelo.silva@sustenidos.org.br" TargetMode="External"/><Relationship Id="rId132" Type="http://schemas.openxmlformats.org/officeDocument/2006/relationships/hyperlink" Target="mailto:marcelo.silva@sustenidos.org.br" TargetMode="External"/><Relationship Id="rId15" Type="http://schemas.openxmlformats.org/officeDocument/2006/relationships/hyperlink" Target="mailto:camila.silva@sustenidos.org.br" TargetMode="External"/><Relationship Id="rId36" Type="http://schemas.openxmlformats.org/officeDocument/2006/relationships/hyperlink" Target="mailto:gildemar.oliveira@sustenidos.org.br" TargetMode="External"/><Relationship Id="rId57" Type="http://schemas.openxmlformats.org/officeDocument/2006/relationships/hyperlink" Target="mailto:renato.bandel@conservatoriodetatui.org.br" TargetMode="External"/><Relationship Id="rId106" Type="http://schemas.openxmlformats.org/officeDocument/2006/relationships/hyperlink" Target="mailto:marcelo.silva@sustenidos.org.br" TargetMode="External"/><Relationship Id="rId127" Type="http://schemas.openxmlformats.org/officeDocument/2006/relationships/hyperlink" Target="mailto:ana.leite@sustenidos.org.br" TargetMode="External"/><Relationship Id="rId10" Type="http://schemas.openxmlformats.org/officeDocument/2006/relationships/hyperlink" Target="mailto:adline.pozzebon@sustenidos.org.br" TargetMode="External"/><Relationship Id="rId31" Type="http://schemas.openxmlformats.org/officeDocument/2006/relationships/hyperlink" Target="mailto:gildemar.oliveira@sustenidos.org.br" TargetMode="External"/><Relationship Id="rId52" Type="http://schemas.openxmlformats.org/officeDocument/2006/relationships/hyperlink" Target="mailto:marcelo.silva@sustenidos.org.br" TargetMode="External"/><Relationship Id="rId73" Type="http://schemas.openxmlformats.org/officeDocument/2006/relationships/hyperlink" Target="mailto:rafael.antunes@sustenidos.org.br" TargetMode="External"/><Relationship Id="rId78" Type="http://schemas.openxmlformats.org/officeDocument/2006/relationships/hyperlink" Target="mailto:rafael.antunes@sustenidos.org.br" TargetMode="External"/><Relationship Id="rId94" Type="http://schemas.openxmlformats.org/officeDocument/2006/relationships/hyperlink" Target="mailto:marcelo.silva@sustenidos.org.br" TargetMode="External"/><Relationship Id="rId99" Type="http://schemas.openxmlformats.org/officeDocument/2006/relationships/hyperlink" Target="mailto:marcelo.silva@sustenidos.org.br" TargetMode="External"/><Relationship Id="rId101" Type="http://schemas.openxmlformats.org/officeDocument/2006/relationships/hyperlink" Target="mailto:marcelo.silva@sustenidos.org.br" TargetMode="External"/><Relationship Id="rId122" Type="http://schemas.openxmlformats.org/officeDocument/2006/relationships/hyperlink" Target="mailto:ana.leite@sustenidos.org.br" TargetMode="External"/><Relationship Id="rId4" Type="http://schemas.openxmlformats.org/officeDocument/2006/relationships/hyperlink" Target="mailto:adline.pozzebon@sustenidos.org.br" TargetMode="External"/><Relationship Id="rId9" Type="http://schemas.openxmlformats.org/officeDocument/2006/relationships/hyperlink" Target="mailto:adline.pozzebon@sustenidos.org.br" TargetMode="External"/><Relationship Id="rId26" Type="http://schemas.openxmlformats.org/officeDocument/2006/relationships/hyperlink" Target="mailto:gildemar.oliveira@sustenidos.org.br" TargetMode="External"/><Relationship Id="rId47" Type="http://schemas.openxmlformats.org/officeDocument/2006/relationships/hyperlink" Target="mailto:marcelo.silva@sustenidos.org.br" TargetMode="External"/><Relationship Id="rId68" Type="http://schemas.openxmlformats.org/officeDocument/2006/relationships/hyperlink" Target="mailto:rafael.antunes@sustenidos.org.br" TargetMode="External"/><Relationship Id="rId89" Type="http://schemas.openxmlformats.org/officeDocument/2006/relationships/hyperlink" Target="mailto:camila.silva@sustenidos.org.br" TargetMode="External"/><Relationship Id="rId112" Type="http://schemas.openxmlformats.org/officeDocument/2006/relationships/hyperlink" Target="mailto:marcelo.silva@sustenidos.org.br" TargetMode="External"/><Relationship Id="rId133" Type="http://schemas.microsoft.com/office/2019/04/relationships/namedSheetView" Target="../namedSheetViews/namedSheetView1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zakaproducoes@gmail.com" TargetMode="External"/><Relationship Id="rId21" Type="http://schemas.openxmlformats.org/officeDocument/2006/relationships/hyperlink" Target="../../../../../../../:b:/g/personal/renata_freire_sustenidos_org_br/EaO5ezG499pElYUEsaO_wQEBLJ5zgH531SXITSjWYwHagg?e=GqcAD0" TargetMode="External"/><Relationship Id="rId42" Type="http://schemas.openxmlformats.org/officeDocument/2006/relationships/hyperlink" Target="mailto:mariseaulas@gmail.com" TargetMode="External"/><Relationship Id="rId63" Type="http://schemas.openxmlformats.org/officeDocument/2006/relationships/hyperlink" Target="mailto:barbapercussao@gmail.com" TargetMode="External"/><Relationship Id="rId84" Type="http://schemas.openxmlformats.org/officeDocument/2006/relationships/hyperlink" Target="mailto:atilaroadie@hotmail.com" TargetMode="External"/><Relationship Id="rId138" Type="http://schemas.openxmlformats.org/officeDocument/2006/relationships/hyperlink" Target="mailto:randaljuliano56@gmail.com" TargetMode="External"/><Relationship Id="rId107" Type="http://schemas.openxmlformats.org/officeDocument/2006/relationships/hyperlink" Target="mailto:ilebrasil@hotmail.com" TargetMode="External"/><Relationship Id="rId11" Type="http://schemas.openxmlformats.org/officeDocument/2006/relationships/hyperlink" Target="../../../../../../../:b:/g/personal/renata_freire_sustenidos_org_br/EWFvnzxyup1Aiuq01ccLxtIBz1cWpCGEnyTWiyFTcxvxTg?e=Xjs8OL" TargetMode="External"/><Relationship Id="rId32" Type="http://schemas.openxmlformats.org/officeDocument/2006/relationships/hyperlink" Target="../../../../../../../:b:/g/personal/renata_freire_sustenidos_org_br/EfEX7jBrTJVNigecsXfrXXwBUZQ60_7ACFE7D5rx0gyJcw?e=tODAzt" TargetMode="External"/><Relationship Id="rId37" Type="http://schemas.openxmlformats.org/officeDocument/2006/relationships/hyperlink" Target="mailto:naomikumamoto@gmail.com" TargetMode="External"/><Relationship Id="rId53" Type="http://schemas.openxmlformats.org/officeDocument/2006/relationships/hyperlink" Target="../../../../../../../:b:/g/personal/renata_freire_sustenidos_org_br/EeLL6EaPBkZGq7eSRhjjSvYBHtp6MhHSMeM64hEKpgPQGQ?e=Om43l9" TargetMode="External"/><Relationship Id="rId58" Type="http://schemas.openxmlformats.org/officeDocument/2006/relationships/hyperlink" Target="mailto:herzprods@gmail.com" TargetMode="External"/><Relationship Id="rId74" Type="http://schemas.openxmlformats.org/officeDocument/2006/relationships/hyperlink" Target="mailto:carolpanesi@gmail.com" TargetMode="External"/><Relationship Id="rId79" Type="http://schemas.openxmlformats.org/officeDocument/2006/relationships/hyperlink" Target="mailto:tatui.essence@gmail.com" TargetMode="External"/><Relationship Id="rId102" Type="http://schemas.openxmlformats.org/officeDocument/2006/relationships/hyperlink" Target="../../../../../../../:b:/g/personal/renata_freire_sustenidos_org_br/EY9dpPnPR-JCo-BhgErpeeEBGRFerQf6feQqlBgBKkBajg?e=tLEqUt" TargetMode="External"/><Relationship Id="rId123" Type="http://schemas.openxmlformats.org/officeDocument/2006/relationships/hyperlink" Target="../../../../../../../:b:/g/personal/renata_freire_sustenidos_org_br/EeUTjsUdhjZNnkC2WLYbnasBkLdDbwX4Lwskmf3MmTHvhg?e=C8hcuL" TargetMode="External"/><Relationship Id="rId128" Type="http://schemas.openxmlformats.org/officeDocument/2006/relationships/hyperlink" Target="../../../../../../../:b:/g/personal/renata_freire_sustenidos_org_br/EZ6RH6FL1ftFmErDwuwTY4kBVj0puq9fJf_4ZmS_SRhWwg?e=Daj9E6" TargetMode="External"/><Relationship Id="rId5" Type="http://schemas.openxmlformats.org/officeDocument/2006/relationships/hyperlink" Target="mailto:vferrari06@gmail.com" TargetMode="External"/><Relationship Id="rId90" Type="http://schemas.openxmlformats.org/officeDocument/2006/relationships/hyperlink" Target="../../../../../../../:b:/g/personal/renata_freire_sustenidos_org_br/EQhCGY2a06xIvdqzVMFCg6UBPu4JJaOLCun8yTehpxiCCQ?e=k96PiJ" TargetMode="External"/><Relationship Id="rId95" Type="http://schemas.openxmlformats.org/officeDocument/2006/relationships/hyperlink" Target="mailto:tonisilva@921@hotmail.com" TargetMode="External"/><Relationship Id="rId22" Type="http://schemas.openxmlformats.org/officeDocument/2006/relationships/hyperlink" Target="../../../../../../../:b:/g/personal/renata_freire_sustenidos_org_br/Ed8N2kvSktVGmPbHUHzbfuIB1mnUtNomzg7booKEacxtZw?e=KwEkTH" TargetMode="External"/><Relationship Id="rId27" Type="http://schemas.openxmlformats.org/officeDocument/2006/relationships/hyperlink" Target="mailto:paulosantos54@gmail.com" TargetMode="External"/><Relationship Id="rId43" Type="http://schemas.openxmlformats.org/officeDocument/2006/relationships/hyperlink" Target="../../../../../../../:b:/g/personal/renata_freire_sustenidos_org_br/ERmwZUmAHZxLq2ljwMxKQ_QBGjL0TNLXwN6mcOIZK066og?e=JcFxwx" TargetMode="External"/><Relationship Id="rId48" Type="http://schemas.openxmlformats.org/officeDocument/2006/relationships/hyperlink" Target="mailto:mehinakokawakani@gmail.com" TargetMode="External"/><Relationship Id="rId64" Type="http://schemas.openxmlformats.org/officeDocument/2006/relationships/hyperlink" Target="../../../../../../../:b:/g/personal/renata_freire_sustenidos_org_br/EW4W4tS1B0FInwS_Pke_oVcB7Xg8aqwyQgrjISOR80wbGA?e=BDEXsz" TargetMode="External"/><Relationship Id="rId69" Type="http://schemas.openxmlformats.org/officeDocument/2006/relationships/hyperlink" Target="mailto:jur&#237;dico@cooperativadeteatro.com.br" TargetMode="External"/><Relationship Id="rId113" Type="http://schemas.openxmlformats.org/officeDocument/2006/relationships/hyperlink" Target="mailto:wg_geradores@hotmail.com" TargetMode="External"/><Relationship Id="rId118" Type="http://schemas.openxmlformats.org/officeDocument/2006/relationships/hyperlink" Target="mailto:ceciliamoita@uol.com.br" TargetMode="External"/><Relationship Id="rId134" Type="http://schemas.openxmlformats.org/officeDocument/2006/relationships/hyperlink" Target="../../../../../../../:b:/g/personal/renata_freire_sustenidos_org_br/EROfOf_VZp1Ij7bz_Bp3-vkBN3saZXqcamsDBAWridhzeQ?e=G9oCIG" TargetMode="External"/><Relationship Id="rId139" Type="http://schemas.openxmlformats.org/officeDocument/2006/relationships/hyperlink" Target="mailto:ingrid.lac.barbosa@gmail.com" TargetMode="External"/><Relationship Id="rId80" Type="http://schemas.openxmlformats.org/officeDocument/2006/relationships/hyperlink" Target="../../../../../../../:b:/g/personal/renata_freire_sustenidos_org_br/EWkZ7lcZB55NkcCQjO2X6WwBDjWQPuIZ5vguuwB7EEchuA?e=0321vq" TargetMode="External"/><Relationship Id="rId85" Type="http://schemas.openxmlformats.org/officeDocument/2006/relationships/hyperlink" Target="../../../../../../../:b:/g/personal/renata_freire_sustenidos_org_br/EWjlZCgp4d5NiaVI-VSpb20BZzBZG8aGRrpUWUUKq6VDdA?e=aTPM2m" TargetMode="External"/><Relationship Id="rId12" Type="http://schemas.openxmlformats.org/officeDocument/2006/relationships/hyperlink" Target="../../../../../../../:b:/g/personal/renata_freire_sustenidos_org_br/EaRl3LcqUJVMvpXekWQl_gsBGrx1vZdxuJ5QruuIVPT8-g?e=hYoKZn" TargetMode="External"/><Relationship Id="rId17" Type="http://schemas.openxmlformats.org/officeDocument/2006/relationships/hyperlink" Target="../../../../../../../:b:/g/personal/renata_freire_sustenidos_org_br/EeuDEprybKBBiY_O1LtPRmkBTIuqImcvWsizmTQNtVxw3A?e=CAQjWZ" TargetMode="External"/><Relationship Id="rId33" Type="http://schemas.openxmlformats.org/officeDocument/2006/relationships/hyperlink" Target="mailto:ogrivo.musica@gmail.com" TargetMode="External"/><Relationship Id="rId38" Type="http://schemas.openxmlformats.org/officeDocument/2006/relationships/hyperlink" Target="../../../../../../../:b:/g/personal/renata_freire_sustenidos_org_br/EddOHdwRUvRJtyrQnzfr0MQBWgPwsRKhioPHIwva-ULQYw?e=ejsL4w" TargetMode="External"/><Relationship Id="rId59" Type="http://schemas.openxmlformats.org/officeDocument/2006/relationships/hyperlink" Target="../../../../../../../:b:/g/personal/renata_freire_sustenidos_org_br/EdakImGEG5lPnRuJRuihrG8BqPBpT1Rs6Xpi8-3L20SGbw?e=Z6a8kH" TargetMode="External"/><Relationship Id="rId103" Type="http://schemas.openxmlformats.org/officeDocument/2006/relationships/hyperlink" Target="../../../../../../../:b:/g/personal/renata_freire_sustenidos_org_br/EZCrPe3qFhRGq7UaMe-DhUQBsRdbli89MH71owt4ZR-3dA?e=KQmdC7" TargetMode="External"/><Relationship Id="rId108" Type="http://schemas.openxmlformats.org/officeDocument/2006/relationships/hyperlink" Target="mailto:musica.linha3@gmail.com" TargetMode="External"/><Relationship Id="rId124" Type="http://schemas.openxmlformats.org/officeDocument/2006/relationships/hyperlink" Target="mailto:fezinhakremer@gmail.com" TargetMode="External"/><Relationship Id="rId129" Type="http://schemas.openxmlformats.org/officeDocument/2006/relationships/hyperlink" Target="mailto:paulobragaguimaraes@gmail.com" TargetMode="External"/><Relationship Id="rId54" Type="http://schemas.openxmlformats.org/officeDocument/2006/relationships/hyperlink" Target="../../../../../../../:b:/g/personal/renata_freire_sustenidos_org_br/EQepJ72QIthCkOlxsjg_SLcB7Avj5-CJBhYJlEqkPxd5SA?e=S1Jbnx" TargetMode="External"/><Relationship Id="rId70" Type="http://schemas.openxmlformats.org/officeDocument/2006/relationships/hyperlink" Target="../../../../../../../:b:/g/personal/renata_freire_sustenidos_org_br/ESMvkEL8skBOqFipctqf54gBZyOeudR6K8ns2bgWeDbBVw?e=1aWQNy" TargetMode="External"/><Relationship Id="rId75" Type="http://schemas.openxmlformats.org/officeDocument/2006/relationships/hyperlink" Target="../../../../../../../:b:/g/personal/renata_freire_sustenidos_org_br/Ea93zpYtGsRPqhQb8dg90v4BcYaPyUxVrDvULJ3zj9tOzg?e=ATSGq8" TargetMode="External"/><Relationship Id="rId91" Type="http://schemas.openxmlformats.org/officeDocument/2006/relationships/hyperlink" Target="../../../../../../../:b:/g/personal/renata_freire_sustenidos_org_br/ETQL4RXPiJ1Jo4zzWmyNHH0Bvnt7NMMqssoSlg-yC2F1_Q?e=u320OT" TargetMode="External"/><Relationship Id="rId96" Type="http://schemas.openxmlformats.org/officeDocument/2006/relationships/hyperlink" Target="mailto:domboscoremocoes@domboscoremocoes.com.br" TargetMode="External"/><Relationship Id="rId140" Type="http://schemas.openxmlformats.org/officeDocument/2006/relationships/hyperlink" Target="mailto:cidinha.trindade@gmail.com" TargetMode="External"/><Relationship Id="rId1" Type="http://schemas.openxmlformats.org/officeDocument/2006/relationships/hyperlink" Target="../../../../../../../:b:/g/personal/renata_freire_sustenidos_org_br/EQ_K3A9fNLZCtSTvqqVsIPoBU1ORmhZ9h0mqmoJ1Oi8qqw?e=u7JAIh" TargetMode="External"/><Relationship Id="rId6" Type="http://schemas.openxmlformats.org/officeDocument/2006/relationships/hyperlink" Target="../../../../../../../:b:/g/personal/renata_freire_sustenidos_org_br/EeqL6yCtZtVClZD6C_LDFRsB68pILYhkVLS_mMQKy-8iow?e=8KSQWW" TargetMode="External"/><Relationship Id="rId23" Type="http://schemas.openxmlformats.org/officeDocument/2006/relationships/hyperlink" Target="../../../../../../../:b:/g/personal/renata_freire_sustenidos_org_br/EUgXewU5emtOuqN3KZf6gqYBCG4HRQCkAxdPLxM5-RJWPw?e=1DQPQu" TargetMode="External"/><Relationship Id="rId28" Type="http://schemas.openxmlformats.org/officeDocument/2006/relationships/hyperlink" Target="../../../../../../../:b:/g/personal/renata_freire_sustenidos_org_br/ESLCtCUE61BDjWeWJX1oMqwBnb3WgH5i8A_YNOvQAkDZJw?e=8PBoIC" TargetMode="External"/><Relationship Id="rId49" Type="http://schemas.openxmlformats.org/officeDocument/2006/relationships/hyperlink" Target="../../../../../../../:b:/g/personal/renata_freire_sustenidos_org_br/EYhmxZpaXIhHrpidwdOSlXcBecxrshvJ5mz-ZVPjvRyShA?e=EFLLUw" TargetMode="External"/><Relationship Id="rId114" Type="http://schemas.openxmlformats.org/officeDocument/2006/relationships/hyperlink" Target="mailto:diego@miliproducoes.com.br" TargetMode="External"/><Relationship Id="rId119" Type="http://schemas.openxmlformats.org/officeDocument/2006/relationships/hyperlink" Target="mailto:eu@felipesenna.art.br" TargetMode="External"/><Relationship Id="rId44" Type="http://schemas.openxmlformats.org/officeDocument/2006/relationships/hyperlink" Target="mailto:gecortesbx@gmail.com" TargetMode="External"/><Relationship Id="rId60" Type="http://schemas.openxmlformats.org/officeDocument/2006/relationships/hyperlink" Target="https://amigosdoguri.sharepoint.com/:b:/s/PROCESSOS_COMPRAS_SUSTENIDOS/ESXRyqRnXjNJq654Xw1LFAcBMVrQiJ_xouLDaDCXzpvL-A?e=fDVRTP" TargetMode="External"/><Relationship Id="rId65" Type="http://schemas.openxmlformats.org/officeDocument/2006/relationships/hyperlink" Target="mailto:danilo.ccamargo14@gmail.com" TargetMode="External"/><Relationship Id="rId81" Type="http://schemas.openxmlformats.org/officeDocument/2006/relationships/hyperlink" Target="../../../../../../../:b:/g/personal/renata_freire_sustenidos_org_br/EbnQL34Sp9tAlDe_YlKrkSgBUrEXLMOndeF1BFyOiexB5w?e=MzwKyp" TargetMode="External"/><Relationship Id="rId86" Type="http://schemas.openxmlformats.org/officeDocument/2006/relationships/hyperlink" Target="mailto:andreadosguimaraes@gmail.com" TargetMode="External"/><Relationship Id="rId130" Type="http://schemas.openxmlformats.org/officeDocument/2006/relationships/hyperlink" Target="../../../../../../../:b:/g/personal/renata_freire_sustenidos_org_br/EeeK3Xa1z1hMsH-yjo-Z5p4BVI6q04Twtbvj2gm8z3JT2g?e=xTMndx" TargetMode="External"/><Relationship Id="rId135" Type="http://schemas.openxmlformats.org/officeDocument/2006/relationships/hyperlink" Target="../../../../../../../:b:/g/personal/renata_freire_sustenidos_org_br/EfAowIMOcRlGqSfBYYdduaUBj5TcKZ0P16rzEehHScKFLg?e=dQnXZ9" TargetMode="External"/><Relationship Id="rId13" Type="http://schemas.openxmlformats.org/officeDocument/2006/relationships/hyperlink" Target="mailto:trombotony@hotmail.com" TargetMode="External"/><Relationship Id="rId18" Type="http://schemas.openxmlformats.org/officeDocument/2006/relationships/hyperlink" Target="mailto:v9@societyinfo.com.br" TargetMode="External"/><Relationship Id="rId39" Type="http://schemas.openxmlformats.org/officeDocument/2006/relationships/hyperlink" Target="mailto:manutencao@montele.com.br" TargetMode="External"/><Relationship Id="rId109" Type="http://schemas.openxmlformats.org/officeDocument/2006/relationships/hyperlink" Target="mailto:coral.mara@yahoo.com.br" TargetMode="External"/><Relationship Id="rId34" Type="http://schemas.openxmlformats.org/officeDocument/2006/relationships/hyperlink" Target="../../../../../../../:b:/g/personal/renata_freire_sustenidos_org_br/ERV8UVWCU2NLnhTmWm8TzsoBBJ4WstfhS2yk0ndLIZ4TwQ?e=5lGj6H" TargetMode="External"/><Relationship Id="rId50" Type="http://schemas.openxmlformats.org/officeDocument/2006/relationships/hyperlink" Target="mailto:krodrigues.firmino2@gmail.com" TargetMode="External"/><Relationship Id="rId55" Type="http://schemas.openxmlformats.org/officeDocument/2006/relationships/hyperlink" Target="../../../../../../../:b:/g/personal/renata_freire_sustenidos_org_br/ETKAdxu67l1Nmazc1dm6AvEBOzEO6aHAoIfx2OqnzYIOhQ?e=GHI8fv" TargetMode="External"/><Relationship Id="rId76" Type="http://schemas.openxmlformats.org/officeDocument/2006/relationships/hyperlink" Target="../../../../../../../:b:/g/personal/renata_freire_sustenidos_org_br/EbYstcKWEJpBusJTxfzt6YwBQmcAT3RocA2YTKSIZ2fQfA?e=gndHlJ" TargetMode="External"/><Relationship Id="rId97" Type="http://schemas.openxmlformats.org/officeDocument/2006/relationships/hyperlink" Target="mailto:brlifeemergencias@hotmail.com" TargetMode="External"/><Relationship Id="rId104" Type="http://schemas.openxmlformats.org/officeDocument/2006/relationships/hyperlink" Target="../../../../../../../:b:/g/personal/renata_freire_sustenidos_org_br/EU8OSsK9mB9MtA1q1gvVAiEBsUlGGx4_tfvuNGryDMOfbg?e=vdbI2a" TargetMode="External"/><Relationship Id="rId120" Type="http://schemas.openxmlformats.org/officeDocument/2006/relationships/hyperlink" Target="../../../../../../../:b:/g/personal/renata_freire_sustenidos_org_br/EYZi2hc_LXxJvCzYS2xWI0wBnhuIdOZ_0JUWb8VLLrUH3g?e=o3d5Pt" TargetMode="External"/><Relationship Id="rId125" Type="http://schemas.openxmlformats.org/officeDocument/2006/relationships/hyperlink" Target="mailto:contato@dirceuleite.com" TargetMode="External"/><Relationship Id="rId141" Type="http://schemas.openxmlformats.org/officeDocument/2006/relationships/vmlDrawing" Target="../drawings/vmlDrawing1.vml"/><Relationship Id="rId7" Type="http://schemas.openxmlformats.org/officeDocument/2006/relationships/hyperlink" Target="mailto:fernandosardo.art@gmail.com" TargetMode="External"/><Relationship Id="rId71" Type="http://schemas.openxmlformats.org/officeDocument/2006/relationships/hyperlink" Target="../../../../../../../:b:/g/personal/renata_freire_sustenidos_org_br/ERDBiysLUS5OqKpwNCoXk1ABSGAWNv6ohQZwnOYj9DNb3g?e=UYJIbq" TargetMode="External"/><Relationship Id="rId92" Type="http://schemas.openxmlformats.org/officeDocument/2006/relationships/hyperlink" Target="../../../../../../../:b:/g/personal/renata_freire_sustenidos_org_br/EScdoIKAZKxPuIMFfaadoBsBpQfPHV2TDYO6_4g0r6Czug?e=J4NqDP" TargetMode="External"/><Relationship Id="rId2" Type="http://schemas.openxmlformats.org/officeDocument/2006/relationships/hyperlink" Target="../../../../../../../:b:/g/personal/renata_freire_sustenidos_org_br/EV3QYp4esyNGnGf5UZHdexUBX8MnpNvLSMhfeGFGn1cuVg?e=unXGbg" TargetMode="External"/><Relationship Id="rId29" Type="http://schemas.openxmlformats.org/officeDocument/2006/relationships/hyperlink" Target="mailto:bpaola254@gmail.com" TargetMode="External"/><Relationship Id="rId24" Type="http://schemas.openxmlformats.org/officeDocument/2006/relationships/hyperlink" Target="../../../../../../../:b:/g/personal/renata_freire_sustenidos_org_br/EWsPIKrMjZRLkT6PcsHxBiUBLiV0kAA8ZHTQyol6JMknUw?e=EGfYB8" TargetMode="External"/><Relationship Id="rId40" Type="http://schemas.openxmlformats.org/officeDocument/2006/relationships/hyperlink" Target="../../../../../../../:b:/g/personal/renata_freire_sustenidos_org_br/EVZsBZrGnylNil9-UoyKWFQBmx1SEfVCPiEJnTMfarD6EA?e=lfn0mQ" TargetMode="External"/><Relationship Id="rId45" Type="http://schemas.openxmlformats.org/officeDocument/2006/relationships/hyperlink" Target="../../../../../../../:b:/g/personal/renata_freire_sustenidos_org_br/EXh7_YvFEBVLo35JSGtepKQBpXR8j5OafWSck7iVsSMIcA?e=0CWljC" TargetMode="External"/><Relationship Id="rId66" Type="http://schemas.openxmlformats.org/officeDocument/2006/relationships/hyperlink" Target="../../../../../../../:b:/g/personal/renata_freire_sustenidos_org_br/EfuW8jUG-jBLroU-nNQjSRwBpeubR13ylFoP9CXd0H_EmA?e=YoJ4Hi" TargetMode="External"/><Relationship Id="rId87" Type="http://schemas.openxmlformats.org/officeDocument/2006/relationships/hyperlink" Target="../../../../../../../:b:/g/personal/renata_freire_sustenidos_org_br/Ef5vd2U0quNDqJJZPZVpA5oBUuhdvibYUKanbvgLXEQyig?e=keunpL" TargetMode="External"/><Relationship Id="rId110" Type="http://schemas.openxmlformats.org/officeDocument/2006/relationships/hyperlink" Target="mailto:heloisa@sopalco.com.br" TargetMode="External"/><Relationship Id="rId115" Type="http://schemas.openxmlformats.org/officeDocument/2006/relationships/hyperlink" Target="mailto:info@liviamattos.com" TargetMode="External"/><Relationship Id="rId131" Type="http://schemas.openxmlformats.org/officeDocument/2006/relationships/hyperlink" Target="../../../../../../../:b:/g/personal/renata_freire_sustenidos_org_br/EW9RPUMK80pHidDxeyA6Gw8BoS_fo_CU6W4SMALfZ3azbg?e=fRXAQU" TargetMode="External"/><Relationship Id="rId136" Type="http://schemas.openxmlformats.org/officeDocument/2006/relationships/hyperlink" Target="../../../../../../../:b:/g/personal/renata_freire_sustenidos_org_br/ESmIdXZddadHgNIfJxnVUW8BPPitBeMUEwMWP9OuY01Z4A?e=iDUbTV" TargetMode="External"/><Relationship Id="rId61" Type="http://schemas.openxmlformats.org/officeDocument/2006/relationships/hyperlink" Target="mailto:contato@felipesenna.art.br" TargetMode="External"/><Relationship Id="rId82" Type="http://schemas.openxmlformats.org/officeDocument/2006/relationships/hyperlink" Target="mailto:ave.terrena@gmail.com" TargetMode="External"/><Relationship Id="rId19" Type="http://schemas.openxmlformats.org/officeDocument/2006/relationships/hyperlink" Target="../../../../../../../:b:/g/personal/renata_freire_sustenidos_org_br/ER90FgC5iSJLhUyElwknEkwB5XrK0oW-odFOP4i8RvWD0w?e=uCtbNe" TargetMode="External"/><Relationship Id="rId14" Type="http://schemas.openxmlformats.org/officeDocument/2006/relationships/hyperlink" Target="../../../../../../../:b:/g/personal/renata_freire_sustenidos_org_br/EUNRVhqU8LpKsRoWGNheXq0BS1S1qY4VblIlPORGU7R7rA?e=9LxcLa" TargetMode="External"/><Relationship Id="rId30" Type="http://schemas.openxmlformats.org/officeDocument/2006/relationships/hyperlink" Target="../../../../../../../:b:/g/personal/renata_freire_sustenidos_org_br/EdzmdhKfb5xKkxxpURwQdT8BIOX16A9p1Vzxch0rsdf7rA?e=PsTRT3" TargetMode="External"/><Relationship Id="rId35" Type="http://schemas.openxmlformats.org/officeDocument/2006/relationships/hyperlink" Target="../../../../../../../:b:/g/personal/renata_freire_sustenidos_org_br/EYXDZ9k2ralAqkba43I63C0BT7BKHjRiMGf1TCjU6sYqAg?e=PDRZyj" TargetMode="External"/><Relationship Id="rId56" Type="http://schemas.openxmlformats.org/officeDocument/2006/relationships/hyperlink" Target="mailto:atilaroadie@hotmail.com" TargetMode="External"/><Relationship Id="rId77" Type="http://schemas.openxmlformats.org/officeDocument/2006/relationships/hyperlink" Target="../../../../../../../:b:/g/personal/renata_freire_sustenidos_org_br/EYsV5Jfo5h9NjAfP2NAw4joBOk6aDn31H2TpYtIos9A_Tg?e=6X34o1" TargetMode="External"/><Relationship Id="rId100" Type="http://schemas.openxmlformats.org/officeDocument/2006/relationships/hyperlink" Target="mailto:zakaproducoes@gmail.com" TargetMode="External"/><Relationship Id="rId105" Type="http://schemas.openxmlformats.org/officeDocument/2006/relationships/hyperlink" Target="../../../../../../../:b:/g/personal/renata_freire_sustenidos_org_br/EYvazY-HMqpCoT0qhoOS0qYB-pV6Ttb50mKssobhXRH7Ow?e=oNJnGo" TargetMode="External"/><Relationship Id="rId126" Type="http://schemas.openxmlformats.org/officeDocument/2006/relationships/hyperlink" Target="../../../../../../../:b:/g/personal/renata_freire_sustenidos_org_br/EdQwteoitbNBkcklSg188-kByzBNQVSXUTZXkAGnMjYtVQ?e=uYQLgf" TargetMode="External"/><Relationship Id="rId8" Type="http://schemas.openxmlformats.org/officeDocument/2006/relationships/hyperlink" Target="../../../../../../../:b:/g/personal/renata_freire_sustenidos_org_br/EUFMGYiT4_9LkJHAEsXoemgBONZ1Z4IF8j2ZzonE4103KA?e=DKj9br" TargetMode="External"/><Relationship Id="rId51" Type="http://schemas.openxmlformats.org/officeDocument/2006/relationships/hyperlink" Target="../../../../../../../:b:/g/personal/renata_freire_sustenidos_org_br/EWEzUy1yUpJAtq8z4taKBMwB6JHEHBUzQ88cMmysHKmg3w?e=LSjwaZ" TargetMode="External"/><Relationship Id="rId72" Type="http://schemas.openxmlformats.org/officeDocument/2006/relationships/hyperlink" Target="../../../../../../../:b:/g/personal/renata_freire_sustenidos_org_br/EdrrK9NE2TVEjGhGCa9dhEcBRI3Dmi0N-WyuE2WRfTSPjQ?e=HtlYbO" TargetMode="External"/><Relationship Id="rId93" Type="http://schemas.openxmlformats.org/officeDocument/2006/relationships/hyperlink" Target="../../../../../../../:b:/g/personal/renata_freire_sustenidos_org_br/EbhTfUZ5TPRGket2obYsKVEBHtt3U7e50ewRVA8QhYW7_w?e=7drszj" TargetMode="External"/><Relationship Id="rId98" Type="http://schemas.openxmlformats.org/officeDocument/2006/relationships/hyperlink" Target="mailto:rosana.campos@premed.med.br" TargetMode="External"/><Relationship Id="rId121" Type="http://schemas.openxmlformats.org/officeDocument/2006/relationships/hyperlink" Target="mailto:rubrarosacontato@gmail.com" TargetMode="External"/><Relationship Id="rId142" Type="http://schemas.openxmlformats.org/officeDocument/2006/relationships/comments" Target="../comments1.xml"/><Relationship Id="rId3" Type="http://schemas.openxmlformats.org/officeDocument/2006/relationships/hyperlink" Target="mailto:vkisil@gmail.com" TargetMode="External"/><Relationship Id="rId25" Type="http://schemas.openxmlformats.org/officeDocument/2006/relationships/hyperlink" Target="mailto:rachel.rocha@alumni.usp.br" TargetMode="External"/><Relationship Id="rId46" Type="http://schemas.openxmlformats.org/officeDocument/2006/relationships/hyperlink" Target="mailto:lidiabazarian@uol.com.br" TargetMode="External"/><Relationship Id="rId67" Type="http://schemas.openxmlformats.org/officeDocument/2006/relationships/hyperlink" Target="mailto:paulolotito@gmail.com" TargetMode="External"/><Relationship Id="rId116" Type="http://schemas.openxmlformats.org/officeDocument/2006/relationships/hyperlink" Target="mailto:maestroalessandrosangiorgi@gmail.com" TargetMode="External"/><Relationship Id="rId137" Type="http://schemas.openxmlformats.org/officeDocument/2006/relationships/hyperlink" Target="https://amigosdoguri.sharepoint.com/:b:/s/PROCESSOS_COMPRAS_SUSTENIDOS/EYaj-sbMe9NGgNDVOCn3yDoBS_DIaWjRnZB8Yx447DQtTA?e=ELglhX" TargetMode="External"/><Relationship Id="rId20" Type="http://schemas.openxmlformats.org/officeDocument/2006/relationships/hyperlink" Target="../../../../../../../:b:/g/personal/renata_freire_sustenidos_org_br/EenUwmjJNYVIqPC7KcUrD_wBicyDfAz8mdUsTumWH0J2ZA?e=u0YOpd" TargetMode="External"/><Relationship Id="rId41" Type="http://schemas.openxmlformats.org/officeDocument/2006/relationships/hyperlink" Target="../../../../../../../:b:/g/personal/renata_freire_sustenidos_org_br/EX3nxhXZfpxPlw1J6uc_gN0BETN0FSzkZWnuvEGUrtqE4g?e=bQGndr" TargetMode="External"/><Relationship Id="rId62" Type="http://schemas.openxmlformats.org/officeDocument/2006/relationships/hyperlink" Target="../../../../../../../:b:/g/personal/renata_freire_sustenidos_org_br/EaicEC_sZ8dPh2SgYVp3B8IBlOXLsf4IWue90qXRiLmutw?e=BVVTJx" TargetMode="External"/><Relationship Id="rId83" Type="http://schemas.openxmlformats.org/officeDocument/2006/relationships/hyperlink" Target="../../../../../../../:b:/g/personal/renata_freire_sustenidos_org_br/EfWTeaXjRhVKs-Kx2KROo2gBkx4r1H4WsYZM880Cv0RyZQ?e=dC8q81" TargetMode="External"/><Relationship Id="rId88" Type="http://schemas.openxmlformats.org/officeDocument/2006/relationships/hyperlink" Target="mailto:CATPRODUZ@GMAIL.COM" TargetMode="External"/><Relationship Id="rId111" Type="http://schemas.openxmlformats.org/officeDocument/2006/relationships/hyperlink" Target="mailto:rlalli@saxlogistica.com.br" TargetMode="External"/><Relationship Id="rId132" Type="http://schemas.openxmlformats.org/officeDocument/2006/relationships/hyperlink" Target="mailto:caroline.lima.cogo@gmail.com" TargetMode="External"/><Relationship Id="rId15" Type="http://schemas.openxmlformats.org/officeDocument/2006/relationships/hyperlink" Target="../../../../../../../:b:/g/personal/renata_freire_sustenidos_org_br/ETNUyzm4LodBtd1t0ViUVnoBFhqfYqbZvHVWVs9WFkZeSg?e=2qoA6E" TargetMode="External"/><Relationship Id="rId36" Type="http://schemas.openxmlformats.org/officeDocument/2006/relationships/hyperlink" Target="../../../../../../../:b:/g/personal/renata_freire_sustenidos_org_br/EVlvDGqxfyJIp7RpxZ7f7foBgnjVJ3L50ysdnPuhGC_YgQ?e=425m8f" TargetMode="External"/><Relationship Id="rId57" Type="http://schemas.openxmlformats.org/officeDocument/2006/relationships/hyperlink" Target="../../../../../../../:b:/g/personal/renata_freire_sustenidos_org_br/ERjcr_Qt1QZOprTN3zEnRywBTWaSlmMEtFL-tbKF4lBDSA?e=sZ2iYE" TargetMode="External"/><Relationship Id="rId106" Type="http://schemas.openxmlformats.org/officeDocument/2006/relationships/hyperlink" Target="../../../../../../../:b:/g/personal/renata_freire_sustenidos_org_br/EWIGRafOC_BFvpTgUYgvY2cBGDAiNzDaa2i5oqXS71S7rQ?e=KFsAj7" TargetMode="External"/><Relationship Id="rId127" Type="http://schemas.openxmlformats.org/officeDocument/2006/relationships/hyperlink" Target="../../../../../../../:b:/g/personal/renata_freire_sustenidos_org_br/Ef1mjm2jeUVBlBKo8GGbsFcBVu4w518mPDfAJ5qSj8qxEA?e=jeqeLJ" TargetMode="External"/><Relationship Id="rId10" Type="http://schemas.openxmlformats.org/officeDocument/2006/relationships/hyperlink" Target="../../../../../../../:b:/g/personal/renata_freire_sustenidos_org_br/EeB8bdq-MN5As9LWeeTtrvEBI12psTHp74riPoiMH_SQAQ?e=hqhd6u" TargetMode="External"/><Relationship Id="rId31" Type="http://schemas.openxmlformats.org/officeDocument/2006/relationships/hyperlink" Target="../../../../../../../:b:/g/personal/renata_freire_sustenidos_org_br/EVMKPHDGm99Auo9vBQIpUr4B8aOTVz1H7jmkUXrO9ZDfsQ?e=9UVB8e" TargetMode="External"/><Relationship Id="rId52" Type="http://schemas.openxmlformats.org/officeDocument/2006/relationships/hyperlink" Target="mailto:yullybr@gmail.com" TargetMode="External"/><Relationship Id="rId73" Type="http://schemas.openxmlformats.org/officeDocument/2006/relationships/hyperlink" Target="mailto:carlosfaustosb@gmail.com" TargetMode="External"/><Relationship Id="rId78" Type="http://schemas.openxmlformats.org/officeDocument/2006/relationships/hyperlink" Target="../../../../../../../:b:/g/personal/renata_freire_sustenidos_org_br/EaO5hRw6BX9LgTjjn2dqmOoBWHH-9M7uMxD7-gF-OyRilg?e=6RpRZq" TargetMode="External"/><Relationship Id="rId94" Type="http://schemas.openxmlformats.org/officeDocument/2006/relationships/hyperlink" Target="../../../../../../../:b:/g/personal/renata_freire_sustenidos_org_br/Ef2v_fan1z9Fox8fHVHuv0oBw1X2z6dHqbv0UFfIsKnDIA?e=XCfe6P" TargetMode="External"/><Relationship Id="rId99" Type="http://schemas.openxmlformats.org/officeDocument/2006/relationships/hyperlink" Target="mailto:fabiolimaclasses@gmail.com/violaofabiolima@hotmail.com" TargetMode="External"/><Relationship Id="rId101" Type="http://schemas.openxmlformats.org/officeDocument/2006/relationships/hyperlink" Target="../../../../../../../:b:/g/personal/renata_freire_sustenidos_org_br/EaX626HXNoBMj_akWYMTG1QBAzu4X7huB6G8U7kwEgodtg?e=eAF5hH" TargetMode="External"/><Relationship Id="rId122" Type="http://schemas.openxmlformats.org/officeDocument/2006/relationships/hyperlink" Target="../../../../../../../:b:/g/personal/renata_freire_sustenidos_org_br/EclirxaAFvpFhs260nBoRpEBF-wg4axVD2w2DIMK0mZl5Q?e=ovdJBf" TargetMode="External"/><Relationship Id="rId4" Type="http://schemas.openxmlformats.org/officeDocument/2006/relationships/hyperlink" Target="../../../../../../../:b:/g/personal/renata_freire_sustenidos_org_br/EeFrxmav8y9GpGyDew6XgD0BRbCPzwHlTV9fcQv31vE9fA?e=8XwqfF" TargetMode="External"/><Relationship Id="rId9" Type="http://schemas.openxmlformats.org/officeDocument/2006/relationships/hyperlink" Target="mailto:primecultural@gmail.com" TargetMode="External"/><Relationship Id="rId26" Type="http://schemas.openxmlformats.org/officeDocument/2006/relationships/hyperlink" Target="../../../../../../../:b:/g/personal/renata_freire_sustenidos_org_br/EYtTsyaVEMBOt0EqYrRfYeoBoYKgnU3sIepBk8NnB7GfEw?e=TF1Tfm" TargetMode="External"/><Relationship Id="rId47" Type="http://schemas.openxmlformats.org/officeDocument/2006/relationships/hyperlink" Target="../../../../../../../:b:/g/personal/renata_freire_sustenidos_org_br/EU7RWa3cf0VGuHNva-CQ4I0BQ8WrGBg-gYhCLy0mEYTczw?e=VertQa" TargetMode="External"/><Relationship Id="rId68" Type="http://schemas.openxmlformats.org/officeDocument/2006/relationships/hyperlink" Target="../../../../../../../:b:/g/personal/renata_freire_sustenidos_org_br/EXEUgsopirZGr5veCUsU6W8BTT62q3PjbBp05PdeSjQj_g?e=ibsll7" TargetMode="External"/><Relationship Id="rId89" Type="http://schemas.openxmlformats.org/officeDocument/2006/relationships/hyperlink" Target="../../../../../../../:b:/g/personal/renata_freire_sustenidos_org_br/EfsO_RT3XblPs2r1DB1vE58BbKr5Kw1y76KhD5gyTGpKdA?e=zVA1QY" TargetMode="External"/><Relationship Id="rId112" Type="http://schemas.openxmlformats.org/officeDocument/2006/relationships/hyperlink" Target="mailto:gdecamargo@gmail.com" TargetMode="External"/><Relationship Id="rId133" Type="http://schemas.openxmlformats.org/officeDocument/2006/relationships/hyperlink" Target="mailto:abnerlandim@yahoo.com.br" TargetMode="External"/><Relationship Id="rId16" Type="http://schemas.openxmlformats.org/officeDocument/2006/relationships/hyperlink" Target="mailto:bpaola254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:b:/g/personal/renata_freire_sustenidos_org_br/EYlP64b8SfNPoHQFA4BQZHYBUZQqokUM7vo60EYJZ97DaQ?e=o5XGp9" TargetMode="External"/><Relationship Id="rId299" Type="http://schemas.openxmlformats.org/officeDocument/2006/relationships/hyperlink" Target="../../../../../../../:b:/g/personal/renata_freire_sustenidos_org_br/EfIRashmhYxNlGDYEgiL7hwBsosC8kjt3fq68Svm3Nb3oA?e=IC23ze" TargetMode="External"/><Relationship Id="rId21" Type="http://schemas.openxmlformats.org/officeDocument/2006/relationships/hyperlink" Target="mailto:mariseaulas@gmail.com" TargetMode="External"/><Relationship Id="rId63" Type="http://schemas.openxmlformats.org/officeDocument/2006/relationships/hyperlink" Target="../../../../../../../:b:/g/personal/renata_freire_sustenidos_org_br/EWjlZCgp4d5NiaVI-VSpb20BZzBZG8aGRrpUWUUKq6VDdA?e=aTPM2m" TargetMode="External"/><Relationship Id="rId159" Type="http://schemas.openxmlformats.org/officeDocument/2006/relationships/hyperlink" Target="mailto:tonisilva@921@hotmail.com" TargetMode="External"/><Relationship Id="rId324" Type="http://schemas.openxmlformats.org/officeDocument/2006/relationships/hyperlink" Target="mailto:zacaproducoes@gmail.com" TargetMode="External"/><Relationship Id="rId366" Type="http://schemas.openxmlformats.org/officeDocument/2006/relationships/hyperlink" Target="../../../../../../../:b:/g/personal/renata_freire_sustenidos_org_br/EezqO7qWuF9GmACfnVuwiC8BLl8h08peblsBpvOpNWMoxA?e=jDhupf" TargetMode="External"/><Relationship Id="rId170" Type="http://schemas.openxmlformats.org/officeDocument/2006/relationships/hyperlink" Target="../../../../../../../:b:/g/personal/renata_freire_sustenidos_org_br/EUNRVhqU8LpKsRoWGNheXq0BS1S1qY4VblIlPORGU7R7rA?e=9LxcLa" TargetMode="External"/><Relationship Id="rId226" Type="http://schemas.openxmlformats.org/officeDocument/2006/relationships/hyperlink" Target="../../../../../../../:b:/g/personal/renata_freire_sustenidos_org_br/EfAihZSLivhAtd656OrlSSABT3ZAEM81RkFE7E0p7sZoTA?e=gsWqUc" TargetMode="External"/><Relationship Id="rId433" Type="http://schemas.openxmlformats.org/officeDocument/2006/relationships/hyperlink" Target="https://amigosdoguri.sharepoint.com/:b:/s/PROCESSOS_COMPRAS_SUSTENIDOS/EdFGzvGqE1RGhjgNCdq4R74B6RZQ6-LhviJnYI8WsXppoA?e=28fuGR" TargetMode="External"/><Relationship Id="rId268" Type="http://schemas.openxmlformats.org/officeDocument/2006/relationships/hyperlink" Target="../../../../../../../:b:/g/personal/renata_freire_sustenidos_org_br/EZSJEn3YenFPlH5KMST3O_gBqqern4MVZbXgUOno04fnvw?e=A4c1B7" TargetMode="External"/><Relationship Id="rId32" Type="http://schemas.openxmlformats.org/officeDocument/2006/relationships/hyperlink" Target="../../../../../../../:b:/g/personal/renata_freire_sustenidos_org_br/EdFcGgHbNlhEhS8_20F-q4QBmpFrfSwSqMdKZs6c5pM1uQ?e=33Xmv2" TargetMode="External"/><Relationship Id="rId74" Type="http://schemas.openxmlformats.org/officeDocument/2006/relationships/hyperlink" Target="../../../../../../../:b:/g/personal/renata_freire_sustenidos_org_br/EVMKPHDGm99Auo9vBQIpUr4B8aOTVz1H7jmkUXrO9ZDfsQ?e=9UVB8e" TargetMode="External"/><Relationship Id="rId128" Type="http://schemas.openxmlformats.org/officeDocument/2006/relationships/hyperlink" Target="mailto:tatui.essence@gmail.com" TargetMode="External"/><Relationship Id="rId335" Type="http://schemas.openxmlformats.org/officeDocument/2006/relationships/hyperlink" Target="mailto:vkisil@gmail.com" TargetMode="External"/><Relationship Id="rId377" Type="http://schemas.openxmlformats.org/officeDocument/2006/relationships/hyperlink" Target="../../../../../../../:b:/g/personal/renata_freire_sustenidos_org_br/Ebz81iWYGrpJvZzGmJTvqYABp-xe4KeMMb6wa6N4pfdWSg?e=tBgseN" TargetMode="External"/><Relationship Id="rId5" Type="http://schemas.openxmlformats.org/officeDocument/2006/relationships/hyperlink" Target="../../../../../../../:b:/g/personal/renata_freire_sustenidos_org_br/EQatyNTt4M5LrRbeaxt_rc4BPiEIVUmPQS28fjFG8I4hXw?e=oC3opL" TargetMode="External"/><Relationship Id="rId181" Type="http://schemas.openxmlformats.org/officeDocument/2006/relationships/hyperlink" Target="../../../../../../../:b:/g/personal/renata_freire_sustenidos_org_br/EWkZ7lcZB55NkcCQjO2X6WwBDjWQPuIZ5vguuwB7EEchuA?e=0321vq" TargetMode="External"/><Relationship Id="rId237" Type="http://schemas.openxmlformats.org/officeDocument/2006/relationships/hyperlink" Target="https://amigosdoguri.sharepoint.com/:b:/s/PROCESSOS_COMPRAS_SUSTENIDOS/EUiG-VoIMEFBlrMUt1of8NIBtx3hxwXFAsJHzeqGIFbYUg?e=XWGUT8" TargetMode="External"/><Relationship Id="rId402" Type="http://schemas.openxmlformats.org/officeDocument/2006/relationships/hyperlink" Target="../../../../../../../:b:/g/personal/renata_freire_sustenidos_org_br/EZjqRqktpjRIiSqYQUZdjAkB5nlFkvMsApilwuauUuZ_Hg?e=Xcoxxf" TargetMode="External"/><Relationship Id="rId279" Type="http://schemas.openxmlformats.org/officeDocument/2006/relationships/hyperlink" Target="mailto:silvio@veaauditores.com.br" TargetMode="External"/><Relationship Id="rId444" Type="http://schemas.openxmlformats.org/officeDocument/2006/relationships/hyperlink" Target="../../../../../../../:b:/g/personal/renata_freire_sustenidos_org_br/Ea6aBS_0WzJOlicBpF0fp7gBp8eMEXMu6xgE00ZWtCFVpw?e=mHHedk" TargetMode="External"/><Relationship Id="rId43" Type="http://schemas.openxmlformats.org/officeDocument/2006/relationships/hyperlink" Target="../../../../../../../:b:/g/personal/renata_freire_sustenidos_org_br/EV-pe31PqsNPjYYIUL4buAoBrNHsrGWyVHfor_XejOt4BQ?e=k4UlTq" TargetMode="External"/><Relationship Id="rId139" Type="http://schemas.openxmlformats.org/officeDocument/2006/relationships/hyperlink" Target="../../../../../../../:b:/g/personal/renata_freire_sustenidos_org_br/EfsO_RT3XblPs2r1DB1vE58BbKr5Kw1y76KhD5gyTGpKdA?e=zVA1QY" TargetMode="External"/><Relationship Id="rId290" Type="http://schemas.openxmlformats.org/officeDocument/2006/relationships/hyperlink" Target="../../../../../../../:b:/g/personal/renata_freire_sustenidos_org_br/EZv5ZC_NMNxHlqWigOop9fYBASnWj29VyMMf4vNlwGeVVQ?e=1zddlN" TargetMode="External"/><Relationship Id="rId304" Type="http://schemas.openxmlformats.org/officeDocument/2006/relationships/hyperlink" Target="mailto:contato@eduribeiro.mus.br" TargetMode="External"/><Relationship Id="rId346" Type="http://schemas.openxmlformats.org/officeDocument/2006/relationships/hyperlink" Target="mailto:caviunainstrumentos@hotmail.com" TargetMode="External"/><Relationship Id="rId388" Type="http://schemas.openxmlformats.org/officeDocument/2006/relationships/hyperlink" Target="../../../../../../../:b:/g/personal/renata_freire_sustenidos_org_br/ESH2oJbojeRBnwPZSy1wRFQBkMkezQXocsJXnEweklh6UQ?e=pjc3VD" TargetMode="External"/><Relationship Id="rId85" Type="http://schemas.openxmlformats.org/officeDocument/2006/relationships/hyperlink" Target="../../../../../../../:b:/g/personal/renata_freire_sustenidos_org_br/EeqL6yCtZtVClZD6C_LDFRsB68pILYhkVLS_mMQKy-8iow?e=8KSQWW" TargetMode="External"/><Relationship Id="rId150" Type="http://schemas.openxmlformats.org/officeDocument/2006/relationships/hyperlink" Target="../../../../../../../:b:/g/personal/renata_freire_sustenidos_org_br/EaO5ezG499pElYUEsaO_wQEBLJ5zgH531SXITSjWYwHagg?e=GqcAD0" TargetMode="External"/><Relationship Id="rId192" Type="http://schemas.openxmlformats.org/officeDocument/2006/relationships/hyperlink" Target="mailto:rubrarosacontato@gmail.com" TargetMode="External"/><Relationship Id="rId206" Type="http://schemas.openxmlformats.org/officeDocument/2006/relationships/hyperlink" Target="mailto:caroline.lima.cogo@gmail.com" TargetMode="External"/><Relationship Id="rId413" Type="http://schemas.openxmlformats.org/officeDocument/2006/relationships/hyperlink" Target="../../../../../../../:u:/g/personal/renata_freire_sustenidos_org_br/EaaxjycA2ThGlXPGyHsvqnsBFowzKzeXgHAXumAynscg5g?e=yy7IIr" TargetMode="External"/><Relationship Id="rId248" Type="http://schemas.openxmlformats.org/officeDocument/2006/relationships/hyperlink" Target="mailto:marcelopianos2@gmail.com%20/%20tatirussi80@gmail.com" TargetMode="External"/><Relationship Id="rId455" Type="http://schemas.openxmlformats.org/officeDocument/2006/relationships/hyperlink" Target="https://amigosdoguri.sharepoint.com/:b:/s/PROCESSOS_COMPRAS_SUSTENIDOS/Edsx3V-7RO5FnWreEzuSZnoBz8t93UJ5qBUB5pSnZ9QH3Q?e=PbVHKR" TargetMode="External"/><Relationship Id="rId12" Type="http://schemas.openxmlformats.org/officeDocument/2006/relationships/hyperlink" Target="../../../../../../../:b:/g/personal/renata_freire_sustenidos_org_br/ES_5IrnXrQ9KrwkeVMXR8pcB25FBmJPce81bVTN4pBeNcg?e=CpKc3q" TargetMode="External"/><Relationship Id="rId108" Type="http://schemas.openxmlformats.org/officeDocument/2006/relationships/hyperlink" Target="../../../../../../../:b:/g/personal/renata_freire_sustenidos_org_br/EdakImGEG5lPnRuJRuihrG8BqPBpT1Rs6Xpi8-3L20SGbw?e=Z6a8kH" TargetMode="External"/><Relationship Id="rId315" Type="http://schemas.openxmlformats.org/officeDocument/2006/relationships/hyperlink" Target="../../../../../../../:b:/g/personal/renata_freire_sustenidos_org_br/EQmX4QnGOXtGp3-ew9ILn-MB5ZvxNbDgRJ3OubjMNx1AXQ?e=faB6mY" TargetMode="External"/><Relationship Id="rId357" Type="http://schemas.openxmlformats.org/officeDocument/2006/relationships/hyperlink" Target="../../../../../../../:b:/g/personal/renata_freire_sustenidos_org_br/EfVgvIgRE1hGi9YrgbeV9ZoB2KhVJO16oms1muKGCd-mZw?e=JtDcau" TargetMode="External"/><Relationship Id="rId54" Type="http://schemas.openxmlformats.org/officeDocument/2006/relationships/hyperlink" Target="../../../../../../../:b:/g/personal/renata_freire_sustenidos_org_br/EfL4p9TkJJFLuqSGj0Gsm4EBrLuNktA36Flsnnh5aL02zQ?e=nkFe6z" TargetMode="External"/><Relationship Id="rId96" Type="http://schemas.openxmlformats.org/officeDocument/2006/relationships/hyperlink" Target="mailto:yullybr@gmail.com" TargetMode="External"/><Relationship Id="rId161" Type="http://schemas.openxmlformats.org/officeDocument/2006/relationships/hyperlink" Target="mailto:brlifeemergencias@hotmail.com" TargetMode="External"/><Relationship Id="rId217" Type="http://schemas.openxmlformats.org/officeDocument/2006/relationships/hyperlink" Target="../../../../../../../:u:/g/personal/renata_freire_sustenidos_org_br/EdncvePGebtLvXWiJr68vlMBnoUlCb9fYtVlOwm5EmjWIg?e=3cMw9Q" TargetMode="External"/><Relationship Id="rId399" Type="http://schemas.openxmlformats.org/officeDocument/2006/relationships/hyperlink" Target="../../../../../../../:b:/g/personal/renata_freire_sustenidos_org_br/EVdW6JMnfg1CrWJrgEIdtKcBZM4QYmFw8vbU73cc6ytQeA?e=gcpIM1" TargetMode="External"/><Relationship Id="rId259" Type="http://schemas.openxmlformats.org/officeDocument/2006/relationships/hyperlink" Target="mailto:braghettopaulo@gmail.com" TargetMode="External"/><Relationship Id="rId424" Type="http://schemas.openxmlformats.org/officeDocument/2006/relationships/hyperlink" Target="../../../../../../renata_freire_sustenidos_org_br/_layouts/15/onedrive.aspx?q=7228&amp;searchScope=folder&amp;id=%2Fpersonal%2Frenata%5Ffreire%5Fsustenidos%5Forg%5Fbr%2FDocuments%2FBlocos%20de%20Anota%C3%A7%C3%B5es%2FBACKUP%2D%20DOCUSIGN%2FBACKUP%2DDOCUSIGN%281%29%2F2021%2F11%20%2D%20novembro%2FDocuSign%5FTermo%5FAditivo%5F7228%5FLMR%5FPHILLA%C2%B4S%5F%2Epdf&amp;parent=%2Fpersonal%2Frenata%5Ffreire%5Fsustenidos%5Forg%5Fbr%2FDocuments&amp;parentview=7" TargetMode="External"/><Relationship Id="rId23" Type="http://schemas.openxmlformats.org/officeDocument/2006/relationships/hyperlink" Target="mailto:primecultural@gmail.com" TargetMode="External"/><Relationship Id="rId119" Type="http://schemas.openxmlformats.org/officeDocument/2006/relationships/hyperlink" Target="mailto:andreadosguimaraes@gmail.com" TargetMode="External"/><Relationship Id="rId270" Type="http://schemas.openxmlformats.org/officeDocument/2006/relationships/hyperlink" Target="../../../../../../../:b:/g/personal/renata_freire_sustenidos_org_br/EdqP4-5Y0OxGqWtydy4fE-0BWQJdUvddyQf82Zk2C4k29A?e=lreeyL" TargetMode="External"/><Relationship Id="rId326" Type="http://schemas.openxmlformats.org/officeDocument/2006/relationships/hyperlink" Target="../../../../../../../:b:/g/personal/renata_freire_sustenidos_org_br/EcE7iiPUxXxLm8kTZMF5kgQBUa0A6Zd8OEys2d1aGDYt5Q?e=lFcf5h" TargetMode="External"/><Relationship Id="rId65" Type="http://schemas.openxmlformats.org/officeDocument/2006/relationships/hyperlink" Target="../../../../../../../:b:/g/personal/renata_freire_sustenidos_org_br/EQhCGY2a06xIvdqzVMFCg6UBPu4JJaOLCun8yTehpxiCCQ?e=k96PiJ" TargetMode="External"/><Relationship Id="rId130" Type="http://schemas.openxmlformats.org/officeDocument/2006/relationships/hyperlink" Target="../../../../../../ccd_sustenidos_org_br/_layouts/15/onedrive.aspx?id=%2Fpersonal%2Fccd%5Fsustenidos%5Forg%5Fbr%2FDocuments%2FArquivos%20de%20Chat%20do%20Microsoft%20Teams%2Fcto%2E7398%2006%2D2021%20Conservat%C3%B3rio%20de%20Tatu%C3%AD%2Epdf&amp;parent=%2Fpersonal%2Fccd%5Fsustenidos%5Forg%5Fbr%2FDocuments%2FArquivos%20de%20Chat%20do%20Microsoft%20Teams&amp;wdLOR=c889EAE87%2D4A1D%2D4434%2D866E%2D95747A5892B5&amp;ga=1" TargetMode="External"/><Relationship Id="rId368" Type="http://schemas.openxmlformats.org/officeDocument/2006/relationships/hyperlink" Target="../../../../../../../:b:/g/personal/renata_freire_sustenidos_org_br/ERl6LaH-H5xFnKVO6xpj9kcBgt8v7eQn3hTMhv0yntLQ2Q?e=gOT5Rz" TargetMode="External"/><Relationship Id="rId172" Type="http://schemas.openxmlformats.org/officeDocument/2006/relationships/hyperlink" Target="../../../../../../../:b:/g/personal/renata_freire_sustenidos_org_br/EXh7_YvFEBVLo35JSGtepKQBpXR8j5OafWSck7iVsSMIcA?e=0CWljC" TargetMode="External"/><Relationship Id="rId228" Type="http://schemas.openxmlformats.org/officeDocument/2006/relationships/hyperlink" Target="../../../../../../../:b:/g/personal/renata_freire_sustenidos_org_br/ERx-sKJmPddGuC8fnHAYgzkB85bTluh3ViaI4SXt7bv-Tw?e=90VqhC" TargetMode="External"/><Relationship Id="rId435" Type="http://schemas.openxmlformats.org/officeDocument/2006/relationships/hyperlink" Target="../../../../../../../:b:/g/personal/renata_freire_sustenidos_org_br/ETIkVghbiaZIjsq2hcFm6_kBgxb_xXQJNdkW-eMxw1H9ow?e=3gI4Ba" TargetMode="External"/><Relationship Id="rId281" Type="http://schemas.openxmlformats.org/officeDocument/2006/relationships/hyperlink" Target="../../../../../../../:b:/g/personal/renata_freire_sustenidos_org_br/ESoiUIOXrUZHsTbVgWt9E5kBXtS1rsvPdQXrJY4tt7t0Ug?e=nui9tB" TargetMode="External"/><Relationship Id="rId337" Type="http://schemas.openxmlformats.org/officeDocument/2006/relationships/hyperlink" Target="../../../../../../../:b:/g/personal/renata_freire_sustenidos_org_br/Ed_c5srlTzRDo5lsuvuSYw4BOREE4xgW6A1srukOWt9W1w?e=RxbVpG" TargetMode="External"/><Relationship Id="rId34" Type="http://schemas.openxmlformats.org/officeDocument/2006/relationships/hyperlink" Target="../../../../../../../:b:/g/personal/renata_freire_sustenidos_org_br/EamAjnqfs-FEg12wBrkMBzgBUI863-2uJZAVKWJGUi5dag?e=lAS4vq" TargetMode="External"/><Relationship Id="rId76" Type="http://schemas.openxmlformats.org/officeDocument/2006/relationships/hyperlink" Target="../../../../../../../:b:/g/personal/renata_freire_sustenidos_org_br/ESEFywY5rq5OnsdsavzQM6UBN247XSf6vhyTGSJcguGBWQ?e=OeKJDY" TargetMode="External"/><Relationship Id="rId141" Type="http://schemas.openxmlformats.org/officeDocument/2006/relationships/hyperlink" Target="mailto:vkisil@gmail.com" TargetMode="External"/><Relationship Id="rId379" Type="http://schemas.openxmlformats.org/officeDocument/2006/relationships/hyperlink" Target="../../../../../../../:b:/g/personal/renata_freire_sustenidos_org_br/EeN6ATqlDyBOsS9lMW3b5NQB4EKHdld8yabdABw-ZnAWkg?e=PDXflZ" TargetMode="External"/><Relationship Id="rId7" Type="http://schemas.openxmlformats.org/officeDocument/2006/relationships/hyperlink" Target="../../../../../../../:b:/g/personal/renata_freire_sustenidos_org_br/EYd4W3R5iVhOq3NbQtu5FhIBouaFoYa7VoNuQYFq5AzPhQ?e=W1hmQI" TargetMode="External"/><Relationship Id="rId183" Type="http://schemas.openxmlformats.org/officeDocument/2006/relationships/hyperlink" Target="../../../../../../../:b:/g/personal/renata_freire_sustenidos_org_br/EY9dpPnPR-JCo-BhgErpeeEBGRFerQf6feQqlBgBKkBajg?e=tLEqUt" TargetMode="External"/><Relationship Id="rId239" Type="http://schemas.openxmlformats.org/officeDocument/2006/relationships/hyperlink" Target="mailto:contato@pormenores.com.br" TargetMode="External"/><Relationship Id="rId390" Type="http://schemas.openxmlformats.org/officeDocument/2006/relationships/hyperlink" Target="../../../../../../../:b:/g/personal/renata_freire_sustenidos_org_br/EfeE9dp7skhPhQQPyj6ewRoBq2F-u5Ed_me1uzmSCDDcIw?e=dK9hqV" TargetMode="External"/><Relationship Id="rId404" Type="http://schemas.openxmlformats.org/officeDocument/2006/relationships/hyperlink" Target="../../../../../../../:b:/g/personal/renata_freire_sustenidos_org_br/EenuO_ghDSNKl6JPHwnUX3gBewv_7FH-P7DbM0LXvoN3TQ?e=tXI3W7" TargetMode="External"/><Relationship Id="rId446" Type="http://schemas.openxmlformats.org/officeDocument/2006/relationships/hyperlink" Target="../../../../../../../:b:/g/personal/renata_freire_sustenidos_org_br/EYGlzYwlAIREt6lgitaO77gBuJENmp6X5U8gpG0QQ8QvUQ?e=Cfwioy" TargetMode="External"/><Relationship Id="rId250" Type="http://schemas.openxmlformats.org/officeDocument/2006/relationships/hyperlink" Target="../../../../../../../:b:/g/personal/renata_freire_sustenidos_org_br/ET-5QuH9ZJVHpUfJp0IiTzkBZl4auxicEMq_HfRCZuxn4g?e=kzJxDz" TargetMode="External"/><Relationship Id="rId292" Type="http://schemas.openxmlformats.org/officeDocument/2006/relationships/hyperlink" Target="../../../../../../../:b:/g/personal/renata_freire_sustenidos_org_br/EcxRmsJ93gdHvmrrP3lzgnEBgscs8k6OkqA2gTXfn3AlWw?e=ARkmQ8" TargetMode="External"/><Relationship Id="rId306" Type="http://schemas.openxmlformats.org/officeDocument/2006/relationships/hyperlink" Target="../../../../../../../:b:/g/personal/renata_freire_sustenidos_org_br/EaHHUHFjipVGjFKcM_tQ1pwB4kGvq203qBrUtrdWifx6yg?e=P0QH8f" TargetMode="External"/><Relationship Id="rId45" Type="http://schemas.openxmlformats.org/officeDocument/2006/relationships/hyperlink" Target="mailto:paulosantos54@gmail.com" TargetMode="External"/><Relationship Id="rId87" Type="http://schemas.openxmlformats.org/officeDocument/2006/relationships/hyperlink" Target="../../../../../../../:b:/g/personal/renata_freire_sustenidos_org_br/EYuWJDzNcfVMtOKhbnmygVkBvlvEk_8WcBKsxnMYrTT0RA?e=7iRhhi" TargetMode="External"/><Relationship Id="rId110" Type="http://schemas.openxmlformats.org/officeDocument/2006/relationships/hyperlink" Target="../../../../../../../:b:/g/personal/renata_freire_sustenidos_org_br/ERteM1cHt_lKuXq8pzTlEVcBMr82ea_mO_kHNV1R77gFEQ?e=jQknSU" TargetMode="External"/><Relationship Id="rId348" Type="http://schemas.openxmlformats.org/officeDocument/2006/relationships/hyperlink" Target="mailto:ap-avenida@redecomendador.com.br/lupercioneto@redecomendador.com.br" TargetMode="External"/><Relationship Id="rId152" Type="http://schemas.openxmlformats.org/officeDocument/2006/relationships/hyperlink" Target="../../../../../../../:b:/g/personal/renata_freire_sustenidos_org_br/EeFrxmav8y9GpGyDew6XgD0BRbCPzwHlTV9fcQv31vE9fA?e=8XwqfF" TargetMode="External"/><Relationship Id="rId194" Type="http://schemas.openxmlformats.org/officeDocument/2006/relationships/hyperlink" Target="../../../../../../../:b:/g/personal/renata_freire_sustenidos_org_br/EeUTjsUdhjZNnkC2WLYbnasBkLdDbwX4Lwskmf3MmTHvhg?e=C8hcuL" TargetMode="External"/><Relationship Id="rId208" Type="http://schemas.openxmlformats.org/officeDocument/2006/relationships/hyperlink" Target="../../../../../../../:b:/g/personal/renata_freire_sustenidos_org_br/EfAowIMOcRlGqSfBYYdduaUBj5TcKZ0P16rzEehHScKFLg?e=dQnXZ9" TargetMode="External"/><Relationship Id="rId415" Type="http://schemas.openxmlformats.org/officeDocument/2006/relationships/hyperlink" Target="../../../../../../../:b:/g/personal/renata_freire_sustenidos_org_br/Eb_FJcRWfvFEl9pq3LzHSJoBoWzm9rAnjyA8ygXqZoeQ3A?e=BLKFPg" TargetMode="External"/><Relationship Id="rId457" Type="http://schemas.openxmlformats.org/officeDocument/2006/relationships/hyperlink" Target="../../../../../../../:b:/g/personal/renata_freire_sustenidos_org_br/ET8pihiuhXxJudH-OgrgGHUBxpnedQxOVQw-kw9TzTNwng?e=9aTN16" TargetMode="External"/><Relationship Id="rId261" Type="http://schemas.openxmlformats.org/officeDocument/2006/relationships/hyperlink" Target="../../../../../../../:b:/g/personal/renata_freire_sustenidos_org_br/EUCnKhuTCtVKlbjPRvbAhHQB0RxrQagQdofiwLGw9vHxhg?e=9XOjMQ" TargetMode="External"/><Relationship Id="rId14" Type="http://schemas.openxmlformats.org/officeDocument/2006/relationships/hyperlink" Target="https://amigosdoguri.sharepoint.com/:b:/s/PROCESSOS_COMPRAS_SUSTENIDOS/EQndYIeFwjFKotSOVIO0RusBuQL1Koxx-l-5nt0ZacxwPw?e=TVoSrK" TargetMode="External"/><Relationship Id="rId56" Type="http://schemas.openxmlformats.org/officeDocument/2006/relationships/hyperlink" Target="../../../../../../../:b:/g/personal/renata_freire_sustenidos_org_br/EWoX8rAc9rRGkRFcTv5cZEMBo15P_HkWhhEjEYQ_lVAbSw?e=p7zZc4" TargetMode="External"/><Relationship Id="rId317" Type="http://schemas.openxmlformats.org/officeDocument/2006/relationships/hyperlink" Target="../../../../../../../:b:/g/personal/renata_freire_sustenidos_org_br/ES59q3oImKNOgrb9VH32z7wB73VYFuMVZOyZ5VjwT85lAg?e=iViOxm" TargetMode="External"/><Relationship Id="rId359" Type="http://schemas.openxmlformats.org/officeDocument/2006/relationships/hyperlink" Target="../../../../../../../:b:/g/personal/renata_freire_sustenidos_org_br/Ee2Le0NkXtlBk7VKfwKxtDQBAWSqcgdSVWABfPyYpzSlmQ?e=iQdjKI" TargetMode="External"/><Relationship Id="rId98" Type="http://schemas.openxmlformats.org/officeDocument/2006/relationships/hyperlink" Target="mailto:herzprods@gmail.com" TargetMode="External"/><Relationship Id="rId121" Type="http://schemas.openxmlformats.org/officeDocument/2006/relationships/hyperlink" Target="../../../../../../../:b:/g/personal/renata_freire_sustenidos_org_br/EdrrK9NE2TVEjGhGCa9dhEcBRI3Dmi0N-WyuE2WRfTSPjQ?e=HtlYbO" TargetMode="External"/><Relationship Id="rId163" Type="http://schemas.openxmlformats.org/officeDocument/2006/relationships/hyperlink" Target="mailto:fabiolimaclasses@gmail.com/violaofabiolima@hotmail.com" TargetMode="External"/><Relationship Id="rId219" Type="http://schemas.openxmlformats.org/officeDocument/2006/relationships/hyperlink" Target="mailto:brunozsoares@gmail.com" TargetMode="External"/><Relationship Id="rId370" Type="http://schemas.openxmlformats.org/officeDocument/2006/relationships/hyperlink" Target="../../../../../../../:b:/g/personal/renata_freire_sustenidos_org_br/EbXoKrvaXM9Bi3lNDynoRb0B4I13S696pUkd24nQymTSaA?e=KyjP6N" TargetMode="External"/><Relationship Id="rId426" Type="http://schemas.openxmlformats.org/officeDocument/2006/relationships/hyperlink" Target="../../../../../../ccd_sustenidos_org_br/_layouts/15/onedrive.aspx?id=%2Fpersonal%2Fccd%5Fsustenidos%5Forg%5Fbr%2FDocuments%2FDocumentos%20Avulsos%2Fctos%5Frenata%2F16%20%2D%20cto%2E%207397%2D%20ELEKTRO%2Epdf&amp;parent=%2Fpersonal%2Fccd%5Fsustenidos%5Forg%5Fbr%2FDocuments%2FDocumentos%20Avulsos%2Fctos%5Frenata&amp;wdLOR=c70ABF3BF%2D8F9D%2D490F%2DBC4E%2D750C50463CC8&amp;ga=1" TargetMode="External"/><Relationship Id="rId230" Type="http://schemas.openxmlformats.org/officeDocument/2006/relationships/hyperlink" Target="mailto:contato@rnsj.com.br" TargetMode="External"/><Relationship Id="rId25" Type="http://schemas.openxmlformats.org/officeDocument/2006/relationships/hyperlink" Target="mailto:paulolotito@gmail.com" TargetMode="External"/><Relationship Id="rId67" Type="http://schemas.openxmlformats.org/officeDocument/2006/relationships/hyperlink" Target="../../../../../../../:b:/g/personal/renata_freire_sustenidos_org_br/EVZsBZrGnylNil9-UoyKWFQBmx1SEfVCPiEJnTMfarD6EA?e=lfn0mQ" TargetMode="External"/><Relationship Id="rId272" Type="http://schemas.openxmlformats.org/officeDocument/2006/relationships/hyperlink" Target="../../../../../../../:b:/g/personal/renata_freire_sustenidos_org_br/ETGU_gr2TKlKltVpW1EbM4gBFM2TZRBe65hvf16VjgWszA?e=fxZnvp" TargetMode="External"/><Relationship Id="rId328" Type="http://schemas.openxmlformats.org/officeDocument/2006/relationships/hyperlink" Target="mailto:zacaproducoes@gmail.com" TargetMode="External"/><Relationship Id="rId132" Type="http://schemas.openxmlformats.org/officeDocument/2006/relationships/hyperlink" Target="../../../../../../../:b:/g/personal/renata_freire_sustenidos_org_br/Ee8KgXREPzZOl7EEuw8qzo8Bt1fj5W1yuMhLsfvfk-0yXA?e=WPhOsg" TargetMode="External"/><Relationship Id="rId174" Type="http://schemas.openxmlformats.org/officeDocument/2006/relationships/hyperlink" Target="../../../../../../../:b:/g/personal/renata_freire_sustenidos_org_br/EZ8vm02RRltLtnQgPVn5o18Bs6Vg6uPyEcOzoFaTcWkAig?e=kueElu" TargetMode="External"/><Relationship Id="rId381" Type="http://schemas.openxmlformats.org/officeDocument/2006/relationships/hyperlink" Target="../../../../../../../:b:/g/personal/renata_freire_sustenidos_org_br/ETQfKNBl91BCjN8ym8fcEvYBMSZhftVwc0I3_xd845r06A?e=rPZctW" TargetMode="External"/><Relationship Id="rId241" Type="http://schemas.openxmlformats.org/officeDocument/2006/relationships/hyperlink" Target="../../../../../../../:b:/g/personal/renata_freire_sustenidos_org_br/ERCeYAh7W5BAgONg04ksrdAB6aJu6Zv6e6y37RQQWy2GkQ?e=b47Inc" TargetMode="External"/><Relationship Id="rId437" Type="http://schemas.openxmlformats.org/officeDocument/2006/relationships/hyperlink" Target="../../../../../../../:b:/g/personal/renata_freire_sustenidos_org_br/EaPa6VqjrAJDpNJPfWUfT8sBJwLKI-qcO-7kBUSQVbU-8g?e=2XdfaU" TargetMode="External"/><Relationship Id="rId36" Type="http://schemas.openxmlformats.org/officeDocument/2006/relationships/hyperlink" Target="mailto:manutencao@montele.com.br" TargetMode="External"/><Relationship Id="rId283" Type="http://schemas.openxmlformats.org/officeDocument/2006/relationships/hyperlink" Target="mailto:santos.bia08@gmail.com" TargetMode="External"/><Relationship Id="rId339" Type="http://schemas.openxmlformats.org/officeDocument/2006/relationships/hyperlink" Target="../../../../../../../:b:/g/personal/renata_freire_sustenidos_org_br/EcwI6Th1QqBNiuHxWu6sQgABldZh5ypiyIOEyD2NFlu8jw?e=oubfmV" TargetMode="External"/><Relationship Id="rId78" Type="http://schemas.openxmlformats.org/officeDocument/2006/relationships/hyperlink" Target="mailto:raqaranha@gmail.com" TargetMode="External"/><Relationship Id="rId101" Type="http://schemas.openxmlformats.org/officeDocument/2006/relationships/hyperlink" Target="../../../../../../../:b:/g/personal/renata_freire_sustenidos_org_br/EVUME3_BRBxDi9zSIlV_voIBR0E6G-wpS2MvDDC6SIt8Xw?e=tsyCEq" TargetMode="External"/><Relationship Id="rId143" Type="http://schemas.openxmlformats.org/officeDocument/2006/relationships/hyperlink" Target="../../../../../../../:b:/g/personal/renata_freire_sustenidos_org_br/ERM3tnlpfP5HrTL35f6bw6sB5UWiNYyqTpZFrh328iOR3A?e=ZHEDtK" TargetMode="External"/><Relationship Id="rId185" Type="http://schemas.openxmlformats.org/officeDocument/2006/relationships/hyperlink" Target="../../../../../../../:b:/g/personal/renata_freire_sustenidos_org_br/EfuW8jUG-jBLroU-nNQjSRwBpeubR13ylFoP9CXd0H_EmA?e=YoJ4Hi" TargetMode="External"/><Relationship Id="rId350" Type="http://schemas.openxmlformats.org/officeDocument/2006/relationships/hyperlink" Target="../../../../../../../:b:/g/personal/renata_freire_sustenidos_org_br/ER9dGDbURbtKkuOOzHhHi5UB9x2DCsWcxePK1rVFuPKjnw?e=gank4B" TargetMode="External"/><Relationship Id="rId406" Type="http://schemas.openxmlformats.org/officeDocument/2006/relationships/hyperlink" Target="../../../../../../../:b:/g/personal/renata_freire_sustenidos_org_br/EfeUF_96nSpKjjKTJ-VjRq0BeqHHWm5aOyDOcr82Wsuo0Q?e=wD9hWj" TargetMode="External"/><Relationship Id="rId9" Type="http://schemas.openxmlformats.org/officeDocument/2006/relationships/hyperlink" Target="../../../../../../../:b:/g/personal/renata_freire_sustenidos_org_br/EUaxRwv2intBoNa5X13pk-gBB6NenqTtf8GH611dE7q7wA?e=b0Z3U6" TargetMode="External"/><Relationship Id="rId210" Type="http://schemas.openxmlformats.org/officeDocument/2006/relationships/hyperlink" Target="mailto:ingrid.lac.barbosa@gmail.com" TargetMode="External"/><Relationship Id="rId392" Type="http://schemas.openxmlformats.org/officeDocument/2006/relationships/hyperlink" Target="../../../../../../../:b:/g/personal/renata_freire_sustenidos_org_br/EZqhPzhjIsJEj0XMT7XFlR0BpAx1bw_YNq5lPggXwKOmYQ?e=70jvfw" TargetMode="External"/><Relationship Id="rId448" Type="http://schemas.openxmlformats.org/officeDocument/2006/relationships/hyperlink" Target="../../../../../../../:b:/g/personal/renata_freire_sustenidos_org_br/ESJiY1RS3JJMg85aqbS4yzUBDNGGFpmyLR_88Ro4Xcb-Lw?e=EmTdDV" TargetMode="External"/><Relationship Id="rId252" Type="http://schemas.openxmlformats.org/officeDocument/2006/relationships/hyperlink" Target="../../../../../../../:b:/g/personal/renata_freire_sustenidos_org_br/EcA8MzJ9FUdNsgUNuFbOJVkBHvzoshZ_hZXFBkj564m-cA?e=JtB2Hf" TargetMode="External"/><Relationship Id="rId294" Type="http://schemas.openxmlformats.org/officeDocument/2006/relationships/hyperlink" Target="../../../../../../../:b:/g/personal/renata_freire_sustenidos_org_br/ESL2qxKpr_tBtPZ6DS9SujsBULe6bppw3lTv1qEOpAQ-IQ?e=7Y48mA" TargetMode="External"/><Relationship Id="rId308" Type="http://schemas.openxmlformats.org/officeDocument/2006/relationships/hyperlink" Target="../../../../../../../:b:/g/personal/renata_freire_sustenidos_org_br/EWBGZv0_vAZNn_Yxci4h018BfgxZ931_jLCNSspNN3OUbA?e=IOazsR" TargetMode="External"/><Relationship Id="rId47" Type="http://schemas.openxmlformats.org/officeDocument/2006/relationships/hyperlink" Target="../../../../../../../:b:/g/personal/renata_freire_sustenidos_org_br/EarPqxu-gXBAlFSSlpDkhv0BUFi7OCkMd9GP-YKlH5btPw?e=oFyNqu" TargetMode="External"/><Relationship Id="rId89" Type="http://schemas.openxmlformats.org/officeDocument/2006/relationships/hyperlink" Target="mailto:valmiresula@gmail.com" TargetMode="External"/><Relationship Id="rId112" Type="http://schemas.openxmlformats.org/officeDocument/2006/relationships/hyperlink" Target="../../../../../../../:b:/g/personal/renata_freire_sustenidos_org_br/EbMJ-ic728JLqQOIlE_T7oQB0_bI2hA0LYFRfMzH5FYPWQ?e=dTpmRE" TargetMode="External"/><Relationship Id="rId154" Type="http://schemas.openxmlformats.org/officeDocument/2006/relationships/hyperlink" Target="../../../../../../../:b:/g/personal/renata_freire_sustenidos_org_br/EYrdocV2T0tMrCS5V78EW_MB-T4c-4Q4nLBFS1mJZ2SGsQ?e=LQrh9J" TargetMode="External"/><Relationship Id="rId361" Type="http://schemas.openxmlformats.org/officeDocument/2006/relationships/hyperlink" Target="https://drive.google.com/drive/folders/1uTNmHL6AHypsWwwW7Zj1PsnxbLOtTai1?usp=drive_link" TargetMode="External"/><Relationship Id="rId196" Type="http://schemas.openxmlformats.org/officeDocument/2006/relationships/hyperlink" Target="../../../../../../../:b:/g/personal/renata_freire_sustenidos_org_br/EYvazY-HMqpCoT0qhoOS0qYB-pV6Ttb50mKssobhXRH7Ow?e=oNJnGo" TargetMode="External"/><Relationship Id="rId417" Type="http://schemas.openxmlformats.org/officeDocument/2006/relationships/hyperlink" Target="../../../../../../../:b:/g/personal/renata_freire_sustenidos_org_br/EX6DYz6PluNDlejcewoujYABbiKQdzWfW0zGSEsyA1TmTw?e=GfKaCy" TargetMode="External"/><Relationship Id="rId459" Type="http://schemas.openxmlformats.org/officeDocument/2006/relationships/hyperlink" Target="../../../../../../../:b:/g/personal/renata_freire_sustenidos_org_br/Ee2l0MUSA21JisV8KmpouZEBkizAczgPAVD34wjVmf_pJA?e=iFtxFi" TargetMode="External"/><Relationship Id="rId16" Type="http://schemas.openxmlformats.org/officeDocument/2006/relationships/hyperlink" Target="../../../../../../../:b:/r/personal/renata_freire_sustenidos_org_br/Documents/Contratos-%20Jur%C3%ADdico/Contratos%202022/Contratos%20Tatu%C3%AD/Contratos%20-2022/cto.%207878-2022-BRUNO_AUG-%20adt.pdf?csf=1&amp;web=1&amp;e=fNO3A4" TargetMode="External"/><Relationship Id="rId221" Type="http://schemas.openxmlformats.org/officeDocument/2006/relationships/hyperlink" Target="https://amigosdoguri.sharepoint.com/:b:/s/PROCESSOS_COMPRAS_SUSTENIDOS/ERhOs-tGxklJj1j4v1_YaoUB-DsdAeVSFOwhGbvXAqG2lg?e=5tIhbM" TargetMode="External"/><Relationship Id="rId263" Type="http://schemas.openxmlformats.org/officeDocument/2006/relationships/hyperlink" Target="mailto:carmem.virginia@altarcozinhaancestral.com.br" TargetMode="External"/><Relationship Id="rId319" Type="http://schemas.openxmlformats.org/officeDocument/2006/relationships/hyperlink" Target="mailto:zacaproducoes@gmail.com" TargetMode="External"/><Relationship Id="rId58" Type="http://schemas.openxmlformats.org/officeDocument/2006/relationships/hyperlink" Target="mailto:vferrari06@gmail.com" TargetMode="External"/><Relationship Id="rId123" Type="http://schemas.openxmlformats.org/officeDocument/2006/relationships/hyperlink" Target="../../../../../../../:b:/r/personal/renata_freire_sustenidos_org_br/Documents/Contratos-%20Jur%C3%ADdico/cto.%207.378-2021%20-%20Boomerang.pdf?csf=1&amp;web=1&amp;e=yM00x6" TargetMode="External"/><Relationship Id="rId330" Type="http://schemas.openxmlformats.org/officeDocument/2006/relationships/hyperlink" Target="../../../../../../../:b:/g/personal/renata_freire_sustenidos_org_br/EcYqRVvd-atCuyKClAIia1IBZmdPR8EGkeq_vzjRpw43iw?e=w9Cm45" TargetMode="External"/><Relationship Id="rId165" Type="http://schemas.openxmlformats.org/officeDocument/2006/relationships/hyperlink" Target="mailto:zakaproducoes@gmail.com" TargetMode="External"/><Relationship Id="rId372" Type="http://schemas.openxmlformats.org/officeDocument/2006/relationships/hyperlink" Target="../../../../../../../:b:/g/personal/renata_freire_sustenidos_org_br/ESdMetgmlwFBj3-i3UHSJqgBaDE6mMCvNicaZVg5-rl-6A?e=vDXHwU" TargetMode="External"/><Relationship Id="rId428" Type="http://schemas.openxmlformats.org/officeDocument/2006/relationships/hyperlink" Target="../../../../../../../:b:/g/personal/renata_freire_sustenidos_org_br/EdUi8foAl-JNpSe7lpqTkCIBg33FS3g8VJvnSZnDUbfodg?e=KgspJb" TargetMode="External"/><Relationship Id="rId232" Type="http://schemas.openxmlformats.org/officeDocument/2006/relationships/hyperlink" Target="../../../../../../../:b:/g/personal/renata_freire_sustenidos_org_br/ER3UVI_4LbJAgDUy6pCNWsUBkWCTNmYpD4tjljqgyYQJZA?e=oNIGBZ" TargetMode="External"/><Relationship Id="rId274" Type="http://schemas.openxmlformats.org/officeDocument/2006/relationships/hyperlink" Target="../../../../../../../:b:/g/personal/renata_freire_sustenidos_org_br/EVfW1eCZ3ZFAshXYiiAjjpwB_uHz_STtayyBMb0kb0s0Mw?e=QUhqZz" TargetMode="External"/><Relationship Id="rId27" Type="http://schemas.openxmlformats.org/officeDocument/2006/relationships/hyperlink" Target="https://amigosdoguri.sharepoint.com/:b:/s/PROCESSOS_COMPRAS_SUSTENIDOS/Edr3YC9SImNOrD981dLeWekBsjUFNqkviVq5yPxMxaVqhQ?e=KIhAee" TargetMode="External"/><Relationship Id="rId69" Type="http://schemas.openxmlformats.org/officeDocument/2006/relationships/hyperlink" Target="../../../../../../../:b:/g/personal/renata_freire_sustenidos_org_br/EYhmxZpaXIhHrpidwdOSlXcBecxrshvJ5mz-ZVPjvRyShA?e=EFLLUw" TargetMode="External"/><Relationship Id="rId134" Type="http://schemas.openxmlformats.org/officeDocument/2006/relationships/hyperlink" Target="../../../../../../../:b:/g/personal/renata_freire_sustenidos_org_br/EV6ehHSfv4lImfUjM77be6gBMfphe0wwoxu7ok3KjHWiLA?e=n654Qz" TargetMode="External"/><Relationship Id="rId80" Type="http://schemas.openxmlformats.org/officeDocument/2006/relationships/hyperlink" Target="../../../../../../../:b:/g/personal/renata_freire_sustenidos_org_br/EZiLyqZ0feBAqLEd4fkrBlQBk5KjlBY4ZtztgsbiwSDXng?e=RW20eY" TargetMode="External"/><Relationship Id="rId176" Type="http://schemas.openxmlformats.org/officeDocument/2006/relationships/hyperlink" Target="mailto:coral.mara@yahoo.com.br" TargetMode="External"/><Relationship Id="rId341" Type="http://schemas.openxmlformats.org/officeDocument/2006/relationships/hyperlink" Target="../../../../../../../:b:/g/personal/renata_freire_sustenidos_org_br/EbIDZ8mFlvpFoChCjU8OePUBM2hMrJ7tHS5gTdL0Dp0_cg?e=YWtXai" TargetMode="External"/><Relationship Id="rId383" Type="http://schemas.openxmlformats.org/officeDocument/2006/relationships/hyperlink" Target="../../../../../../../:b:/g/personal/renata_freire_sustenidos_org_br/EYBmsAhDRvZHhP6ilPnwPRsBVSYJLrjVcWnolL-Ewlvh7g?e=dJJsh2" TargetMode="External"/><Relationship Id="rId439" Type="http://schemas.openxmlformats.org/officeDocument/2006/relationships/hyperlink" Target="../../../../../../../:b:/g/personal/renata_freire_sustenidos_org_br/Edqk3zsu709PuWv3D0tiSSIB3VO8guZAKrqJC8n56c0vjQ?e=tjvUp2" TargetMode="External"/><Relationship Id="rId201" Type="http://schemas.openxmlformats.org/officeDocument/2006/relationships/hyperlink" Target="../../../../../../../:b:/g/personal/renata_freire_sustenidos_org_br/EcKBbt3bVztJsTHq8y8bwiABDux3476TogUEwLXawiDCPg?e=wmmp8R" TargetMode="External"/><Relationship Id="rId243" Type="http://schemas.openxmlformats.org/officeDocument/2006/relationships/hyperlink" Target="mailto:clarinetti@gmail.com" TargetMode="External"/><Relationship Id="rId285" Type="http://schemas.openxmlformats.org/officeDocument/2006/relationships/hyperlink" Target="../../../../../../../:b:/g/personal/renata_freire_sustenidos_org_br/EcFgUlGsxSBHrXZbDVynHnQBFP3bmraPsb4jvHo_Riv-yw?e=uKHilb" TargetMode="External"/><Relationship Id="rId450" Type="http://schemas.openxmlformats.org/officeDocument/2006/relationships/hyperlink" Target="../../../../../../../:b:/g/personal/renata_freire_sustenidos_org_br/EdH3pO8KVDRLo8HJK8mZoVUBhS5lHYa0l7gMaVyJH3-Daw?e=begXmZ" TargetMode="External"/><Relationship Id="rId38" Type="http://schemas.openxmlformats.org/officeDocument/2006/relationships/hyperlink" Target="mailto:jur&#237;dico@cooperativadeteatro.com.br" TargetMode="External"/><Relationship Id="rId103" Type="http://schemas.openxmlformats.org/officeDocument/2006/relationships/hyperlink" Target="mailto:trombotony@hotmail.com" TargetMode="External"/><Relationship Id="rId310" Type="http://schemas.openxmlformats.org/officeDocument/2006/relationships/hyperlink" Target="../../../../../../../:b:/g/personal/renata_freire_sustenidos_org_br/EfTjrQKTipBArhw6DpXkUz4BQYOyvOF4tChUhsG1d2NsFQ?e=K7rIjU" TargetMode="External"/><Relationship Id="rId91" Type="http://schemas.openxmlformats.org/officeDocument/2006/relationships/hyperlink" Target="../../../../../../../:b:/g/personal/renata_freire_sustenidos_org_br/EWsPIKrMjZRLkT6PcsHxBiUBLiV0kAA8ZHTQyol6JMknUw?e=EGfYB8" TargetMode="External"/><Relationship Id="rId145" Type="http://schemas.openxmlformats.org/officeDocument/2006/relationships/hyperlink" Target="../../../../../../../:b:/g/personal/renata_freire_sustenidos_org_br/ESbzoVugl1dJgi2cwGdBv7AB4ho_8eet3sVMmFJFbw_dXw?e=5ddUpb" TargetMode="External"/><Relationship Id="rId187" Type="http://schemas.openxmlformats.org/officeDocument/2006/relationships/hyperlink" Target="mailto:zakaproducoes@gmail.com" TargetMode="External"/><Relationship Id="rId352" Type="http://schemas.openxmlformats.org/officeDocument/2006/relationships/hyperlink" Target="mailto:vendas@deltatoners.com.br" TargetMode="External"/><Relationship Id="rId394" Type="http://schemas.openxmlformats.org/officeDocument/2006/relationships/hyperlink" Target="../../../../../../../:b:/g/personal/renata_freire_sustenidos_org_br/EULh_Ln4W0xMsmzB82Uu31QBEDmSUZb-T9NIc4b2ZWt1Rg?e=g2jevg" TargetMode="External"/><Relationship Id="rId408" Type="http://schemas.openxmlformats.org/officeDocument/2006/relationships/hyperlink" Target="mailto:rematur@outlook.com.br" TargetMode="External"/><Relationship Id="rId212" Type="http://schemas.openxmlformats.org/officeDocument/2006/relationships/hyperlink" Target="mailto:conrado.bruno@gmail.com" TargetMode="External"/><Relationship Id="rId254" Type="http://schemas.openxmlformats.org/officeDocument/2006/relationships/hyperlink" Target="../../../../../../../:b:/g/personal/renata_freire_sustenidos_org_br/ET35mb27BW1AuL-NUfzfEUMBFJBVB-74VqmEujHP1dZBDQ?e=teJfoW" TargetMode="External"/><Relationship Id="rId49" Type="http://schemas.openxmlformats.org/officeDocument/2006/relationships/hyperlink" Target="https://amigosdoguri.sharepoint.com/:b:/s/PROCESSOS_COMPRAS_SUSTENIDOS/ESXRyqRnXjNJq654Xw1LFAcBMVrQiJ_xouLDaDCXzpvL-A?e=fDVRTP" TargetMode="External"/><Relationship Id="rId114" Type="http://schemas.openxmlformats.org/officeDocument/2006/relationships/hyperlink" Target="../../../../../../../:b:/g/personal/renata_freire_sustenidos_org_br/EddOHdwRUvRJtyrQnzfr0MQBWgPwsRKhioPHIwva-ULQYw?e=ejsL4w" TargetMode="External"/><Relationship Id="rId296" Type="http://schemas.openxmlformats.org/officeDocument/2006/relationships/hyperlink" Target="mailto:recepcao@maximuminformatica.com.br" TargetMode="External"/><Relationship Id="rId461" Type="http://schemas.openxmlformats.org/officeDocument/2006/relationships/comments" Target="../comments2.xml"/><Relationship Id="rId60" Type="http://schemas.openxmlformats.org/officeDocument/2006/relationships/hyperlink" Target="../../../../../../../:b:/g/personal/renata_freire_sustenidos_org_br/ERjm_O_ya9dEtqqFVBJOFW8BZHR7QDmgjv_xmRd15jfLVQ?e=QAqmlJ" TargetMode="External"/><Relationship Id="rId156" Type="http://schemas.openxmlformats.org/officeDocument/2006/relationships/hyperlink" Target="../../../../../../../:b:/g/personal/renata_freire_sustenidos_org_br/EduuchA1QHtBm_qyme5-f5EB3J7ggLf1I9Nat3sYxGjOAA?e=BaXr4N" TargetMode="External"/><Relationship Id="rId198" Type="http://schemas.openxmlformats.org/officeDocument/2006/relationships/hyperlink" Target="mailto:fezinhakremer@gmail.com" TargetMode="External"/><Relationship Id="rId321" Type="http://schemas.openxmlformats.org/officeDocument/2006/relationships/hyperlink" Target="../../../../../../../:b:/g/personal/renata_freire_sustenidos_org_br/EWSCPF7nt1RAhCvYA-TbfkgBNhTv3erBUQGm6gpwiZZTXQ?e=778Zbu" TargetMode="External"/><Relationship Id="rId363" Type="http://schemas.openxmlformats.org/officeDocument/2006/relationships/hyperlink" Target="../../../../../../../:b:/g/personal/renata_freire_sustenidos_org_br/EbBphsfX-h9KqijrKdXAsHwBNOK8y-L4yO43dnCH_l0Wqw?e=FUmISm" TargetMode="External"/><Relationship Id="rId419" Type="http://schemas.openxmlformats.org/officeDocument/2006/relationships/hyperlink" Target="../../../../../../../:b:/g/personal/renata_freire_sustenidos_org_br/EfNooUzJQahGia8WUJh-4GEBGb9KlrD-SIWNtKoJn-kh4Q?e=A9skRb" TargetMode="External"/><Relationship Id="rId223" Type="http://schemas.openxmlformats.org/officeDocument/2006/relationships/hyperlink" Target="../../../../../../../:b:/g/personal/renata_freire_sustenidos_org_br/EflBbO4V2vRIjFE_j54z1EMBKV-8n0lo4FM0S1COkpyVAg?e=Mj6gH3" TargetMode="External"/><Relationship Id="rId430" Type="http://schemas.openxmlformats.org/officeDocument/2006/relationships/hyperlink" Target="https://amigosdoguri.sharepoint.com/:b:/s/PROCESSOS_COMPRAS_SUSTENIDOS/EaBfoPgSv81PsFjx6agz6VYBj6roi9fgRg688Xr6_6Y_ag?e=QnxtPA" TargetMode="External"/><Relationship Id="rId18" Type="http://schemas.openxmlformats.org/officeDocument/2006/relationships/hyperlink" Target="../../../../../../../:b:/g/personal/renata_freire_sustenidos_org_br/Eb66kWuQBDFEuPS7CBeUFdsBoeFKovvO4A3aA2pGNjMuYw?e=X80nJa" TargetMode="External"/><Relationship Id="rId265" Type="http://schemas.openxmlformats.org/officeDocument/2006/relationships/hyperlink" Target="mailto:moreti@maestroburguer.com.br" TargetMode="External"/><Relationship Id="rId125" Type="http://schemas.openxmlformats.org/officeDocument/2006/relationships/hyperlink" Target="../../../../../../../:b:/g/personal/renata_freire_sustenidos_org_br/EWHPLjOTx0BCn9rpeGcrkQgBNqSNt3_fu4grMMdekxZyUw?e=PnfZAX" TargetMode="External"/><Relationship Id="rId167" Type="http://schemas.openxmlformats.org/officeDocument/2006/relationships/hyperlink" Target="../../../../../../../:b:/g/personal/renata_freire_sustenidos_org_br/ESYd9DCHwvNFjR2dIn_Cx80BUKuManZuShYz8pdwCu3dWg?e=jgcOrz" TargetMode="External"/><Relationship Id="rId332" Type="http://schemas.openxmlformats.org/officeDocument/2006/relationships/hyperlink" Target="../../../../../../../:b:/g/personal/renata_freire_sustenidos_org_br/EZql7wUTQK1CkWyjJp7nC4QBNeTHKKdGiDLmx6c9vnfw5Q?e=9lvCK0" TargetMode="External"/><Relationship Id="rId374" Type="http://schemas.openxmlformats.org/officeDocument/2006/relationships/hyperlink" Target="../../../../../../../:b:/g/personal/renata_freire_sustenidos_org_br/Ea6mB3ydNBdHr_05hmPSvgIB1lbRsgdJvLs8y7PyPEZBSg?e=CD0Bpe" TargetMode="External"/><Relationship Id="rId71" Type="http://schemas.openxmlformats.org/officeDocument/2006/relationships/hyperlink" Target="../../../../../../../:b:/g/personal/renata_freire_sustenidos_org_br/EaO5hRw6BX9LgTjjn2dqmOoBWHH-9M7uMxD7-gF-OyRilg?e=6RpRZq" TargetMode="External"/><Relationship Id="rId234" Type="http://schemas.openxmlformats.org/officeDocument/2006/relationships/hyperlink" Target="mailto:nutri.marciamartins28@gmail.com" TargetMode="External"/><Relationship Id="rId2" Type="http://schemas.openxmlformats.org/officeDocument/2006/relationships/hyperlink" Target="../../../../../../../:b:/g/personal/renata_freire_sustenidos_org_br/EVRsJF3yEB1LkI9p7d2MrdoBIotUCoWELbg_Gh5YUBY6Lw?e=dRZajZ" TargetMode="External"/><Relationship Id="rId29" Type="http://schemas.openxmlformats.org/officeDocument/2006/relationships/hyperlink" Target="../../../../../../../:b:/r/personal/renata_freire_sustenidos_org_br/Documents/Contratos-%20Jur%C3%ADdico/cto.%207.217-2021%20-%20ED.%20Grup.pdf?csf=1&amp;web=1&amp;e=Sp4OgV" TargetMode="External"/><Relationship Id="rId276" Type="http://schemas.openxmlformats.org/officeDocument/2006/relationships/hyperlink" Target="../../../../../../../:b:/g/personal/renata_freire_sustenidos_org_br/ES704yapO-pEvOSuPymZiV0B6dMDgZBTnGJ0yyKcNT1ZYA?e=o3tNqb" TargetMode="External"/><Relationship Id="rId441" Type="http://schemas.openxmlformats.org/officeDocument/2006/relationships/hyperlink" Target="../../../../../../../:b:/g/personal/renata_freire_sustenidos_org_br/ESLHy3xfPd1NmaaPDWswPOABco6nNsX1vHO1YmfClRCfrg?e=6Sxoml" TargetMode="External"/><Relationship Id="rId40" Type="http://schemas.openxmlformats.org/officeDocument/2006/relationships/hyperlink" Target="mailto:contato@felipesenna.art.br" TargetMode="External"/><Relationship Id="rId115" Type="http://schemas.openxmlformats.org/officeDocument/2006/relationships/hyperlink" Target="../../../../../../../:b:/g/personal/renata_freire_sustenidos_org_br/ESLCtCUE61BDjWeWJX1oMqwBnb3WgH5i8A_YNOvQAkDZJw?e=8PBoIC" TargetMode="External"/><Relationship Id="rId136" Type="http://schemas.openxmlformats.org/officeDocument/2006/relationships/hyperlink" Target="../../../../../../../:b:/g/personal/renata_freire_sustenidos_org_br/ESWNisl3IwlLmgtFwFzRWW0Bzu-a-kfaXcogUCJ5uCZfaw?e=aK9YWZ" TargetMode="External"/><Relationship Id="rId157" Type="http://schemas.openxmlformats.org/officeDocument/2006/relationships/hyperlink" Target="../../../../../../../:b:/g/personal/renata_freire_sustenidos_org_br/EauRXc5jorxLrxKikZKlau8BIcntnoacQ8MFt8k70NGENA?e=U8AmVA" TargetMode="External"/><Relationship Id="rId178" Type="http://schemas.openxmlformats.org/officeDocument/2006/relationships/hyperlink" Target="mailto:gdecamargo@gmail.com" TargetMode="External"/><Relationship Id="rId301" Type="http://schemas.openxmlformats.org/officeDocument/2006/relationships/hyperlink" Target="../../../../../../../:b:/g/personal/renata_freire_sustenidos_org_br/EVPtkMdvuj9Mlv2EXDPWaBABop9tBtCrJwhNlt_AOBfMwg?e=kOdIsb" TargetMode="External"/><Relationship Id="rId322" Type="http://schemas.openxmlformats.org/officeDocument/2006/relationships/hyperlink" Target="../../../../../../../:b:/g/personal/renata_freire_sustenidos_org_br/EV9NvH15dQZAsn0Wy4bFxfYBSMqohmNo37e2R1NBurDvzA?e=W9SvR7" TargetMode="External"/><Relationship Id="rId343" Type="http://schemas.openxmlformats.org/officeDocument/2006/relationships/hyperlink" Target="../../../../../../../:b:/g/personal/renata_freire_sustenidos_org_br/ESkJOKrbn99IsrNxfFetZsABLuPHsgQ84p7TcDJBcaz7Mg?e=Fg8baO" TargetMode="External"/><Relationship Id="rId364" Type="http://schemas.openxmlformats.org/officeDocument/2006/relationships/hyperlink" Target="../../../../../../../:b:/g/personal/renata_freire_sustenidos_org_br/EbBphsfX-h9KqijrKdXAsHwBNOK8y-L4yO43dnCH_l0Wqw?e=FUmISm" TargetMode="External"/><Relationship Id="rId61" Type="http://schemas.openxmlformats.org/officeDocument/2006/relationships/hyperlink" Target="mailto:atilaroadie@hotmail.com" TargetMode="External"/><Relationship Id="rId82" Type="http://schemas.openxmlformats.org/officeDocument/2006/relationships/hyperlink" Target="mailto:contato@nexxuseventos.com.br" TargetMode="External"/><Relationship Id="rId199" Type="http://schemas.openxmlformats.org/officeDocument/2006/relationships/hyperlink" Target="mailto:contato@dirceuleite.com" TargetMode="External"/><Relationship Id="rId203" Type="http://schemas.openxmlformats.org/officeDocument/2006/relationships/hyperlink" Target="mailto:paulobragaguimaraes@gmail.com" TargetMode="External"/><Relationship Id="rId385" Type="http://schemas.openxmlformats.org/officeDocument/2006/relationships/hyperlink" Target="../../../../../../../:b:/g/personal/renata_freire_sustenidos_org_br/EYnfwofaafdEs68eBr0Cm7QBwTnQWgInqHdAp4JZvoIlcg?e=rKXg8a" TargetMode="External"/><Relationship Id="rId19" Type="http://schemas.openxmlformats.org/officeDocument/2006/relationships/hyperlink" Target="mailto:ninocamba@gmail.com" TargetMode="External"/><Relationship Id="rId224" Type="http://schemas.openxmlformats.org/officeDocument/2006/relationships/hyperlink" Target="../../../../../../../:b:/g/personal/renata_freire_sustenidos_org_br/Ee_CbIZggVdNsIeHHPdmT5cBBEbZ8PjIV-o28NGzAo1n3Q?e=eQyyKu" TargetMode="External"/><Relationship Id="rId245" Type="http://schemas.openxmlformats.org/officeDocument/2006/relationships/hyperlink" Target="../../../../../../../:b:/g/personal/renata_freire_sustenidos_org_br/EaEis4wCN4lBuvMuS9cZ8DUBDBWWuKWond0dEpCd6T6uNA?e=5Yi9nK" TargetMode="External"/><Relationship Id="rId266" Type="http://schemas.openxmlformats.org/officeDocument/2006/relationships/hyperlink" Target="mailto:casaafricacolaborativo@gmail.com" TargetMode="External"/><Relationship Id="rId287" Type="http://schemas.openxmlformats.org/officeDocument/2006/relationships/hyperlink" Target="../../../../../../../:b:/g/personal/renata_freire_sustenidos_org_br/EYIrewGBsM1KtNb1rtIDVHIBlq9hluHULMzvMtdyGO3T8g?e=nxtyQh" TargetMode="External"/><Relationship Id="rId410" Type="http://schemas.openxmlformats.org/officeDocument/2006/relationships/hyperlink" Target="../../../../../../../:b:/g/personal/renata_freire_sustenidos_org_br/EbedO_yQHHNLigUc4BNlW8cBZXLP4INoeaU_4pnCtYkcrg?e=uYOnce" TargetMode="External"/><Relationship Id="rId431" Type="http://schemas.openxmlformats.org/officeDocument/2006/relationships/hyperlink" Target="../../../../../../../:b:/g/personal/renata_freire_sustenidos_org_br/EeTjKNzlKR1Bhnp8OJHqh_QB1zMxpCFUGh0Zhsx6-TgqqA?e=5qbRxA" TargetMode="External"/><Relationship Id="rId452" Type="http://schemas.openxmlformats.org/officeDocument/2006/relationships/hyperlink" Target="../../../../../../../:b:/g/personal/renata_freire_sustenidos_org_br/EdEfUXcjbn9FgAcbPmGuTZQBpm7YoocKO6SjuHaPYE9Sdg?e=mqUORt" TargetMode="External"/><Relationship Id="rId30" Type="http://schemas.openxmlformats.org/officeDocument/2006/relationships/hyperlink" Target="../../../../../../../:b:/g/personal/renata_freire_sustenidos_org_br/EW9qUKTfXrRDqYfHasa-SGIBC4kdgXaW6z8KthewUM5aWg?e=CW3lPw" TargetMode="External"/><Relationship Id="rId105" Type="http://schemas.openxmlformats.org/officeDocument/2006/relationships/hyperlink" Target="../../../../../../../:b:/g/personal/renata_freire_sustenidos_org_br/ESMvkEL8skBOqFipctqf54gBZyOeudR6K8ns2bgWeDbBVw?e=1aWQNy" TargetMode="External"/><Relationship Id="rId126" Type="http://schemas.openxmlformats.org/officeDocument/2006/relationships/hyperlink" Target="../../../../../../../:b:/g/personal/renata_freire_sustenidos_org_br/EXhxIMvUHcZHmBM1Q24Q1woBgQjNWYLxf5NUl8OkCuS3IA?e=DAPI5C" TargetMode="External"/><Relationship Id="rId147" Type="http://schemas.openxmlformats.org/officeDocument/2006/relationships/hyperlink" Target="../../../../../../../:b:/g/personal/renata_freire_sustenidos_org_br/ERjcr_Qt1QZOprTN3zEnRywBTWaSlmMEtFL-tbKF4lBDSA?e=sZ2iYE" TargetMode="External"/><Relationship Id="rId168" Type="http://schemas.openxmlformats.org/officeDocument/2006/relationships/hyperlink" Target="../../../../../../../:b:/r/personal/renata_freire_sustenidos_org_br/Documents/Contratos-%20Jur%C3%ADdico/cto.7.381-2021%20-%20Drummond.pdf?csf=1&amp;web=1&amp;e=JvFY0m" TargetMode="External"/><Relationship Id="rId312" Type="http://schemas.openxmlformats.org/officeDocument/2006/relationships/hyperlink" Target="../../../../../../../:b:/g/personal/renata_freire_sustenidos_org_br/ERZ_Nhy61mhJovpYcoqQK5kBZB6sns8NBrMXB7VcwqxeFw?e=dw8HsY" TargetMode="External"/><Relationship Id="rId333" Type="http://schemas.openxmlformats.org/officeDocument/2006/relationships/hyperlink" Target="../../../../../../../:b:/g/personal/renata_freire_sustenidos_org_br/EVGIZh0cLMBPlg3YEwyow5kBGDMpwnEd5_Hm5ykBybx_yw?e=HMHa2J" TargetMode="External"/><Relationship Id="rId354" Type="http://schemas.openxmlformats.org/officeDocument/2006/relationships/hyperlink" Target="../../../../../../../:b:/g/personal/renata_freire_sustenidos_org_br/EZAmx06Hse5KneQ7C7g3C2cB023-wbe3Cv83Y2r7Ti_A6w?e=htTBIa" TargetMode="External"/><Relationship Id="rId51" Type="http://schemas.openxmlformats.org/officeDocument/2006/relationships/hyperlink" Target="../../../../../../../:b:/g/personal/renata_freire_sustenidos_org_br/EeB8bdq-MN5As9LWeeTtrvEBI12psTHp74riPoiMH_SQAQ?e=hqhd6u" TargetMode="External"/><Relationship Id="rId72" Type="http://schemas.openxmlformats.org/officeDocument/2006/relationships/hyperlink" Target="../../../../../../../:b:/g/personal/renata_freire_sustenidos_org_br/ETNUyzm4LodBtd1t0ViUVnoBFhqfYqbZvHVWVs9WFkZeSg?e=2qoA6E" TargetMode="External"/><Relationship Id="rId93" Type="http://schemas.openxmlformats.org/officeDocument/2006/relationships/hyperlink" Target="mailto:naomikumamoto@gmail.com" TargetMode="External"/><Relationship Id="rId189" Type="http://schemas.openxmlformats.org/officeDocument/2006/relationships/hyperlink" Target="mailto:eu@felipesenna.art.br" TargetMode="External"/><Relationship Id="rId375" Type="http://schemas.openxmlformats.org/officeDocument/2006/relationships/hyperlink" Target="../../../../../../../:b:/g/personal/renata_freire_sustenidos_org_br/Ea6mB3ydNBdHr_05hmPSvgIB1lbRsgdJvLs8y7PyPEZBSg?e=CD0Bpe" TargetMode="External"/><Relationship Id="rId396" Type="http://schemas.openxmlformats.org/officeDocument/2006/relationships/hyperlink" Target="../../../../../../../:b:/g/personal/renata_freire_sustenidos_org_br/ERHnVh6ns2JJtTW4J4baqOIBaFJZFLJQTFoabN2YDDJdeA?e=yHGSmS" TargetMode="External"/><Relationship Id="rId3" Type="http://schemas.openxmlformats.org/officeDocument/2006/relationships/hyperlink" Target="../../../../../../../:b:/g/personal/renata_freire_sustenidos_org_br/Edrn5Ejq07pLlEYJO771P7kBhGTk3qJuAezttAFLVyiWvw?e=yD1yi3" TargetMode="External"/><Relationship Id="rId214" Type="http://schemas.openxmlformats.org/officeDocument/2006/relationships/hyperlink" Target="mailto:churrascariagf.paradahum@gmail.com" TargetMode="External"/><Relationship Id="rId235" Type="http://schemas.openxmlformats.org/officeDocument/2006/relationships/hyperlink" Target="mailto:casaafricacolaborativo@gmail.com" TargetMode="External"/><Relationship Id="rId256" Type="http://schemas.openxmlformats.org/officeDocument/2006/relationships/hyperlink" Target="mailto:jonathascordeiro@hotmail.com" TargetMode="External"/><Relationship Id="rId277" Type="http://schemas.openxmlformats.org/officeDocument/2006/relationships/hyperlink" Target="../../../../../../../Downloads/cto.%201.555.jfb%20-%20SULAMITA%20DAMARIS%20PLATI%20GOMES.pdf" TargetMode="External"/><Relationship Id="rId298" Type="http://schemas.openxmlformats.org/officeDocument/2006/relationships/hyperlink" Target="../../../../../../../:b:/g/personal/renata_freire_sustenidos_org_br/ERcGHFr7i8RMo3NXmYQnmF4BgPmJOgVIYNYWBvYAmgpfug?e=JfITOz" TargetMode="External"/><Relationship Id="rId400" Type="http://schemas.openxmlformats.org/officeDocument/2006/relationships/hyperlink" Target="mailto:contato@vidracariaparaiso.com.br" TargetMode="External"/><Relationship Id="rId421" Type="http://schemas.openxmlformats.org/officeDocument/2006/relationships/hyperlink" Target="../../../../../../../:b:/g/personal/ccd_sustenidos_org_br/Ebb40JQxXBlJvm1xwGXwURABYyeMz7FiQnYhkcusplSCpQ?e=E3wUsH" TargetMode="External"/><Relationship Id="rId442" Type="http://schemas.openxmlformats.org/officeDocument/2006/relationships/hyperlink" Target="../../../../../../../:b:/g/personal/renata_freire_sustenidos_org_br/EUyCzYxi8blLmhzrQdRr0lABMJ8DbWjrIDO90YzHIiehFQ?e=YLSbUf" TargetMode="External"/><Relationship Id="rId463" Type="http://schemas.microsoft.com/office/2019/04/relationships/namedSheetView" Target="../namedSheetViews/namedSheetView2.xml"/><Relationship Id="rId116" Type="http://schemas.openxmlformats.org/officeDocument/2006/relationships/hyperlink" Target="mailto:rachel.rocha@alumni.usp.br" TargetMode="External"/><Relationship Id="rId137" Type="http://schemas.openxmlformats.org/officeDocument/2006/relationships/hyperlink" Target="../../../../../../../:b:/g/personal/renata_freire_sustenidos_org_br/Ea93zpYtGsRPqhQb8dg90v4BcYaPyUxVrDvULJ3zj9tOzg?e=ATSGq8" TargetMode="External"/><Relationship Id="rId158" Type="http://schemas.openxmlformats.org/officeDocument/2006/relationships/hyperlink" Target="../../../../../../../:b:/g/personal/renata_freire_sustenidos_org_br/Ed7i_o7EnG5OtoL0e23xpSQBbVX2Q17rVYupCYEALnTuVg?e=5gIToe" TargetMode="External"/><Relationship Id="rId302" Type="http://schemas.openxmlformats.org/officeDocument/2006/relationships/hyperlink" Target="../../../../../../../:b:/r/personal/renata_freire_sustenidos_org_br/Documents/Contratos-%20Jur%C3%ADdico/cto.%207.380-2021%20e%20adt%20A%20-%20Deloitte.pdf?csf=1&amp;web=1&amp;e=IKmhQR" TargetMode="External"/><Relationship Id="rId323" Type="http://schemas.openxmlformats.org/officeDocument/2006/relationships/hyperlink" Target="mailto:bobvieiraviola@gmail.com" TargetMode="External"/><Relationship Id="rId344" Type="http://schemas.openxmlformats.org/officeDocument/2006/relationships/hyperlink" Target="mailto:daniel.cesare@hotmail.com" TargetMode="External"/><Relationship Id="rId20" Type="http://schemas.openxmlformats.org/officeDocument/2006/relationships/hyperlink" Target="mailto:mayraguanaes@gmail.com" TargetMode="External"/><Relationship Id="rId41" Type="http://schemas.openxmlformats.org/officeDocument/2006/relationships/hyperlink" Target="../../../../../../../:b:/g/personal/renata_freire_sustenidos_org_br/EbQZ2hCWiJpOmQzam-q1OoUBC6Fc4VdTqMG22ChEkGrzxA?e=7bjAjs" TargetMode="External"/><Relationship Id="rId62" Type="http://schemas.openxmlformats.org/officeDocument/2006/relationships/hyperlink" Target="../../../../../../../:b:/g/personal/renata_freire_sustenidos_org_br/EaicEC_sZ8dPh2SgYVp3B8IBlOXLsf4IWue90qXRiLmutw?e=BVVTJx" TargetMode="External"/><Relationship Id="rId83" Type="http://schemas.openxmlformats.org/officeDocument/2006/relationships/hyperlink" Target="../../../../../../../:b:/g/personal/renata_freire_sustenidos_org_br/ERe4Br3jlb1Pq1s08FAnttgB9Xd3gdmOUfPMemDXOjShkg?e=2YRE0M" TargetMode="External"/><Relationship Id="rId179" Type="http://schemas.openxmlformats.org/officeDocument/2006/relationships/hyperlink" Target="../../../../../../../:b:/g/personal/renata_freire_sustenidos_org_br/EenUwmjJNYVIqPC7KcUrD_wBicyDfAz8mdUsTumWH0J2ZA?e=u0YOpd" TargetMode="External"/><Relationship Id="rId365" Type="http://schemas.openxmlformats.org/officeDocument/2006/relationships/hyperlink" Target="../../../../../../../:b:/g/personal/renata_freire_sustenidos_org_br/EezqO7qWuF9GmACfnVuwiC8BLl8h08peblsBpvOpNWMoxA?e=jDhupf" TargetMode="External"/><Relationship Id="rId386" Type="http://schemas.openxmlformats.org/officeDocument/2006/relationships/hyperlink" Target="../../../../../../../:b:/g/personal/renata_freire_sustenidos_org_br/ESoUvrm9iKxAoJpMhqyG4zkBW7cn04uAqnapYD1vCmY5hg?e=lbcpuR" TargetMode="External"/><Relationship Id="rId190" Type="http://schemas.openxmlformats.org/officeDocument/2006/relationships/hyperlink" Target="../../../../../../../:b:/g/personal/renata_freire_sustenidos_org_br/EYZi2hc_LXxJvCzYS2xWI0wBnhuIdOZ_0JUWb8VLLrUH3g?e=o3d5Pt" TargetMode="External"/><Relationship Id="rId204" Type="http://schemas.openxmlformats.org/officeDocument/2006/relationships/hyperlink" Target="../../../../../../../:b:/g/personal/renata_freire_sustenidos_org_br/EYtTsyaVEMBOt0EqYrRfYeoBoYKgnU3sIepBk8NnB7GfEw?e=TF1Tfm" TargetMode="External"/><Relationship Id="rId225" Type="http://schemas.openxmlformats.org/officeDocument/2006/relationships/hyperlink" Target="../../../../../../../:b:/g/personal/renata_freire_sustenidos_org_br/Efq8Q_dvzrlElY_LrQEMXxIBtOJ2DKksFzxV_FfGZGCFkQ?e=qCvfSB" TargetMode="External"/><Relationship Id="rId246" Type="http://schemas.openxmlformats.org/officeDocument/2006/relationships/hyperlink" Target="../../../../../../../:b:/g/personal/renata_freire_sustenidos_org_br/EWb1AnKkCmZCoa2tev-SjrcBZ-cHuAsa_GLCJzX_pLNc1Q?e=ypY0vM" TargetMode="External"/><Relationship Id="rId267" Type="http://schemas.openxmlformats.org/officeDocument/2006/relationships/hyperlink" Target="mailto:serralheriadoluiz566@gmail.com" TargetMode="External"/><Relationship Id="rId288" Type="http://schemas.openxmlformats.org/officeDocument/2006/relationships/hyperlink" Target="../../../../../../../:b:/g/personal/renata_freire_sustenidos_org_br/Efe-M9J6SLROn8lCKy4aHcMBOzqS1XUAgoZ3s7gzEb4jGg?e=6sKsmM" TargetMode="External"/><Relationship Id="rId411" Type="http://schemas.openxmlformats.org/officeDocument/2006/relationships/hyperlink" Target="../../../../../../../:u:/r/personal/renata_freire_sustenidos_org_br/Documents/Contratos-%20Jur%C3%ADdico/Contratos%202023/Contratos%20Tatu%C3%AD-%202023/cto.%20%208.126-%20TELECOM%20SOUTH%20AMERICA%20S.A?csf=1&amp;web=1&amp;e=zbB1ra" TargetMode="External"/><Relationship Id="rId432" Type="http://schemas.openxmlformats.org/officeDocument/2006/relationships/hyperlink" Target="https://amigosdoguri.sharepoint.com/:b:/s/PROCESSOS_COMPRAS_SUSTENIDOS/EdYzyau-hz5BoUfDH3UqrIcB6nzopcniZFkcHjwMHuAvTQ?e=yL93Nj" TargetMode="External"/><Relationship Id="rId453" Type="http://schemas.openxmlformats.org/officeDocument/2006/relationships/hyperlink" Target="../../../../../../../:b:/g/personal/renata_freire_sustenidos_org_br/ERvzp2I_kclOvqEQnjoWKSABz01tUZphHswEtuVgMPDEjA?e=jLgpaM" TargetMode="External"/><Relationship Id="rId106" Type="http://schemas.openxmlformats.org/officeDocument/2006/relationships/hyperlink" Target="../../../../../../../:b:/r/personal/renata_freire_sustenidos_org_br/Documents/Contratos-%20Jur%C3%ADdico/Contratos%202022/Contratos%20Tatu%C3%AD/Contratos%20-2022/cto.7.640%20-%20DUO_CONEX%C3%95ES_ARTE_.pdf?csf=1&amp;web=1&amp;e=4fRVG0" TargetMode="External"/><Relationship Id="rId127" Type="http://schemas.openxmlformats.org/officeDocument/2006/relationships/hyperlink" Target="../../../../../../../:b:/g/personal/renata_freire_sustenidos_org_br/EWFvnzxyup1Aiuq01ccLxtIBz1cWpCGEnyTWiyFTcxvxTg?e=Xjs8OL" TargetMode="External"/><Relationship Id="rId313" Type="http://schemas.openxmlformats.org/officeDocument/2006/relationships/hyperlink" Target="../../../../../../../:b:/g/personal/renata_freire_sustenidos_org_br/EZ5N_ZWnW8VDk7n5uO62OvwBDi8Y9-fO3UD9Kjtc5eIIAQ?e=Q4sLW9" TargetMode="External"/><Relationship Id="rId10" Type="http://schemas.openxmlformats.org/officeDocument/2006/relationships/hyperlink" Target="../../../../../../../:b:/g/personal/renata_freire_sustenidos_org_br/EY0YttuW7_RMkUUx4Jje5pcB45TUGTG9tyos63GlH5q8MA?e=eMxNbq" TargetMode="External"/><Relationship Id="rId31" Type="http://schemas.openxmlformats.org/officeDocument/2006/relationships/hyperlink" Target="../../../../../../../:b:/g/personal/renata_freire_sustenidos_org_br/EWramXPzBHRGvKNEgBXejqkBsqWnKll3wfRo0tlhIrdCgg?e=x1q3mx" TargetMode="External"/><Relationship Id="rId52" Type="http://schemas.openxmlformats.org/officeDocument/2006/relationships/hyperlink" Target="../../../../../../../:b:/g/personal/renata_freire_sustenidos_org_br/EbOQJvRLC2hFiDscRVYQRr8BOzjaQg5xLdsbT8oFQEKmOQ?e=9mDXvq" TargetMode="External"/><Relationship Id="rId73" Type="http://schemas.openxmlformats.org/officeDocument/2006/relationships/hyperlink" Target="../../../../../../../:b:/g/personal/renata_freire_sustenidos_org_br/EUVGZaJqD_JLlRXItf-yujcB80bgY54EXX3V8j-dRGb0DA?e=4YJagM" TargetMode="External"/><Relationship Id="rId94" Type="http://schemas.openxmlformats.org/officeDocument/2006/relationships/hyperlink" Target="mailto:fernandosardo.art@gmail.com" TargetMode="External"/><Relationship Id="rId148" Type="http://schemas.openxmlformats.org/officeDocument/2006/relationships/hyperlink" Target="../../../../../../../:b:/g/personal/renata_freire_sustenidos_org_br/EcbK7wmHRJZOo4Kulqx1rCMBPnU_tVHWYy_2DrN9mNpWMw?e=IZMX5F" TargetMode="External"/><Relationship Id="rId169" Type="http://schemas.openxmlformats.org/officeDocument/2006/relationships/hyperlink" Target="../../../../../../../:b:/g/personal/renata_freire_sustenidos_org_br/EYXDZ9k2ralAqkba43I63C0BT7BKHjRiMGf1TCjU6sYqAg?e=PDRZyj" TargetMode="External"/><Relationship Id="rId334" Type="http://schemas.openxmlformats.org/officeDocument/2006/relationships/hyperlink" Target="mailto:tecdepragas@bol.com.br%20/%20juniorsantec@hotmail.com" TargetMode="External"/><Relationship Id="rId355" Type="http://schemas.openxmlformats.org/officeDocument/2006/relationships/hyperlink" Target="../../../../../../../:b:/g/personal/renata_freire_sustenidos_org_br/ETYFputc85lHheCe9jKPik8BLlEgwjNz-FKbNnf4_CZRqQ?e=pyWd2q" TargetMode="External"/><Relationship Id="rId376" Type="http://schemas.openxmlformats.org/officeDocument/2006/relationships/hyperlink" Target="../../../../../../../:b:/g/personal/renata_freire_sustenidos_org_br/Ebz81iWYGrpJvZzGmJTvqYABp-xe4KeMMb6wa6N4pfdWSg?e=tBgseN" TargetMode="External"/><Relationship Id="rId397" Type="http://schemas.openxmlformats.org/officeDocument/2006/relationships/hyperlink" Target="../../../../../../../:b:/g/personal/renata_freire_sustenidos_org_br/EcFjuxionARAvVZ88_v80gEBg8ErFpIIU4Q6v6kdb4O6Tw?e=3aECUb" TargetMode="External"/><Relationship Id="rId4" Type="http://schemas.openxmlformats.org/officeDocument/2006/relationships/hyperlink" Target="../../../../../../../:b:/g/personal/renata_freire_sustenidos_org_br/EVv8iF4UvsFMhZ3iJnUSYM8BaKUVmZ4E2dlG7IfHRkSWMg?e=4zpbsx" TargetMode="External"/><Relationship Id="rId180" Type="http://schemas.openxmlformats.org/officeDocument/2006/relationships/hyperlink" Target="../../../../../../../:b:/g/personal/renata_freire_sustenidos_org_br/EaX626HXNoBMj_akWYMTG1QBAzu4X7huB6G8U7kwEgodtg?e=eAF5hH" TargetMode="External"/><Relationship Id="rId215" Type="http://schemas.openxmlformats.org/officeDocument/2006/relationships/hyperlink" Target="../../../../../../../:b:/g/personal/renata_freire_sustenidos_org_br/EXf4-BU-_NRAuHY_wZXfGIMBB0u0ORgrEE3U-sfXuEpgkg?e=BMFz1o" TargetMode="External"/><Relationship Id="rId236" Type="http://schemas.openxmlformats.org/officeDocument/2006/relationships/hyperlink" Target="../../../../../../../:b:/g/personal/renata_freire_sustenidos_org_br/EVn1Rv0j5qNFmCxep5LtmaIB7wXX-ZalYYxbgCDo0vgVVw?e=ugo6pq" TargetMode="External"/><Relationship Id="rId257" Type="http://schemas.openxmlformats.org/officeDocument/2006/relationships/hyperlink" Target="../../../../../../../:b:/g/personal/renata_freire_sustenidos_org_br/Ed_WJk0C19lEk0hvrgCiz2ABTf4wxO1d7hDBdUXg9x9InA?e=oR66E2" TargetMode="External"/><Relationship Id="rId278" Type="http://schemas.openxmlformats.org/officeDocument/2006/relationships/hyperlink" Target="mailto:pccantocoral@gmail.com" TargetMode="External"/><Relationship Id="rId401" Type="http://schemas.openxmlformats.org/officeDocument/2006/relationships/hyperlink" Target="../../../../../../../:b:/g/personal/renata_freire_sustenidos_org_br/ETXIrtyzRxZPrxb-upjn-ZABJeoPs5NqI1OdklMM9kWixg?e=azyuQe" TargetMode="External"/><Relationship Id="rId422" Type="http://schemas.openxmlformats.org/officeDocument/2006/relationships/hyperlink" Target="../../../../../../../:b:/r/personal/renata_freire_sustenidos_org_br/Documents/Contratos-%20Jur%C3%ADdico/Contratos%202022/Contratos%20Tatu%C3%AD/Contratos-%202021/adts.3%C2%BA,4%C2%BA,%205%C2%BA-cto.7.228%20-%20LMR%20PHILL%27S.pdf?csf=1&amp;web=1&amp;e=vyN6fz" TargetMode="External"/><Relationship Id="rId443" Type="http://schemas.openxmlformats.org/officeDocument/2006/relationships/hyperlink" Target="https://amigosdoguri.sharepoint.com/:x:/s/GESTAODECONTRATOS/EeLCDQJRVQJCtFNVlfKknc8B5M7Z7bH8eVe2KclhJo3SXg?e=tisT15&amp;nav=MTZfRXhpYmnDp8OjbyA0X3swMDAwMDAwMC0wMDAxLTAwMDAtMDgwMC0wMDAwMDAwMDAwMDB9" TargetMode="External"/><Relationship Id="rId303" Type="http://schemas.openxmlformats.org/officeDocument/2006/relationships/hyperlink" Target="../../../../../../../:b:/g/personal/renata_freire_sustenidos_org_br/EbFCWVh_w2hJv5kluXSKU8sBbPWsr_J62-z79-_8vxb9yg?e=TZ02G4" TargetMode="External"/><Relationship Id="rId42" Type="http://schemas.openxmlformats.org/officeDocument/2006/relationships/hyperlink" Target="../../../../../../../:b:/g/personal/renata_freire_sustenidos_org_br/EWXqLqlbM2FIsTNgvUZB47EBVR_wnL2edVKLv-N1fZfALQ?e=LVKzm8" TargetMode="External"/><Relationship Id="rId84" Type="http://schemas.openxmlformats.org/officeDocument/2006/relationships/hyperlink" Target="../../../../../../../:b:/g/personal/renata_freire_sustenidos_org_br/EW4W4tS1B0FInwS_Pke_oVcB7Xg8aqwyQgrjISOR80wbGA?e=BDEXsz" TargetMode="External"/><Relationship Id="rId138" Type="http://schemas.openxmlformats.org/officeDocument/2006/relationships/hyperlink" Target="../../../../../../../:b:/g/personal/renata_freire_sustenidos_org_br/Ef2v_fan1z9Fox8fHVHuv0oBw1X2z6dHqbv0UFfIsKnDIA?e=XCfe6P" TargetMode="External"/><Relationship Id="rId345" Type="http://schemas.openxmlformats.org/officeDocument/2006/relationships/hyperlink" Target="mailto:crisobral2@gmail.com" TargetMode="External"/><Relationship Id="rId387" Type="http://schemas.openxmlformats.org/officeDocument/2006/relationships/hyperlink" Target="../../../../../../../:b:/g/personal/renata_freire_sustenidos_org_br/EaEQG72u40xOszr-TSTtaLYB50dB3yqm2K8Sm49UPPrXBA?e=8VJW4W" TargetMode="External"/><Relationship Id="rId191" Type="http://schemas.openxmlformats.org/officeDocument/2006/relationships/hyperlink" Target="../../../../../../../:b:/g/personal/renata_freire_sustenidos_org_br/EQ_K3A9fNLZCtSTvqqVsIPoBU1ORmhZ9h0mqmoJ1Oi8qqw?e=u7JAIh" TargetMode="External"/><Relationship Id="rId205" Type="http://schemas.openxmlformats.org/officeDocument/2006/relationships/hyperlink" Target="../../../../../../../:b:/g/personal/renata_freire_sustenidos_org_br/EW9RPUMK80pHidDxeyA6Gw8BoS_fo_CU6W4SMALfZ3azbg?e=fRXAQU" TargetMode="External"/><Relationship Id="rId247" Type="http://schemas.openxmlformats.org/officeDocument/2006/relationships/hyperlink" Target="../../../../../../../:b:/g/personal/renata_freire_sustenidos_org_br/EQDo7gi5EJlIqMRBS_fxHYIB8ctGTJezu-UNr6m3PdStKg?e=iSiegv" TargetMode="External"/><Relationship Id="rId412" Type="http://schemas.openxmlformats.org/officeDocument/2006/relationships/hyperlink" Target="https://amigosdoguri.sharepoint.com/sites/PROCESSOS_COMPRAS_SUSTENIDOS/Documentos%20Partilhados/Forms/AllItems.aspx?id=%2Fsites%2FPROCESSOS%5FCOMPRAS%5FSUSTENIDOS%2FDocumentos%20Partilhados%2FPROCESSOS%5FCOMPRAS%5FSUSTENIDOS%2FMarcela%2FPROCESSOS%202022%2F470%2D22%20AVN%20GRANDO%20DESIGN%2F8%20cto%2E%20%5F8044%2D2022%20AVN%5FGRANDO%5FDESIGN%5F%2Epdf&amp;parent=%2Fsites%2FPROCESSOS%5FCOMPRAS%5FSUSTENIDOS%2FDocumentos%20Partilhados%2FPROCESSOS%5FCOMPRAS%5FSUSTENIDOS%2FMarcela%2FPROCESSOS%202022%2F470%2D22%20AVN%20GRANDO%20DESIGN&amp;p=true&amp;ga=1" TargetMode="External"/><Relationship Id="rId107" Type="http://schemas.openxmlformats.org/officeDocument/2006/relationships/hyperlink" Target="../../../../../../../:b:/r/personal/renata_freire_sustenidos_org_br/Documents/Contratos-%20Jur%C3%ADdico/Contratos%202022/Contratos%20Tatu%C3%AD/Contratos%20-2022/Aditivo/1%C2%BA%20Termo%20aditivo%20ao%20contrato%207640%20-%20DUO%20CONS%20)EMMANUELE%20BALDIN.pdf?csf=1&amp;web=1&amp;e=K8r4X6" TargetMode="External"/><Relationship Id="rId289" Type="http://schemas.openxmlformats.org/officeDocument/2006/relationships/hyperlink" Target="../../../../../../../:b:/g/personal/renata_freire_sustenidos_org_br/ESH-atvSd7lItFuMhVuWsuEBQks82zM0HMZ8JEihT7XKQA?e=kBI0d8" TargetMode="External"/><Relationship Id="rId454" Type="http://schemas.openxmlformats.org/officeDocument/2006/relationships/hyperlink" Target="../../../../../../../:b:/g/personal/renata_freire_sustenidos_org_br/EZtfbuCbM5FLpMlI5w6A1cMBXF6se8LTA9WRz0WHIOGDCA?e=2PkYPH" TargetMode="External"/><Relationship Id="rId11" Type="http://schemas.openxmlformats.org/officeDocument/2006/relationships/hyperlink" Target="../../../../../../../:b:/g/personal/renata_freire_sustenidos_org_br/EYeANyaTTxBKrGv3eSOH3jEB0-eD-1X5w4eOl-yxF_UXGQ?e=FGMemL" TargetMode="External"/><Relationship Id="rId53" Type="http://schemas.openxmlformats.org/officeDocument/2006/relationships/hyperlink" Target="../../../../../../../:b:/g/personal/renata_freire_sustenidos_org_br/Eb6hlm3ngfVIgd18Ou3AZaQB8CoP0JF_gpQ0ZW95yZSeNw?e=b4BSAK" TargetMode="External"/><Relationship Id="rId149" Type="http://schemas.openxmlformats.org/officeDocument/2006/relationships/hyperlink" Target="../../../../../../../:b:/g/personal/renata_freire_sustenidos_org_br/EWEzUy1yUpJAtq8z4taKBMwB6JHEHBUzQ88cMmysHKmg3w?e=LSjwaZ" TargetMode="External"/><Relationship Id="rId314" Type="http://schemas.openxmlformats.org/officeDocument/2006/relationships/hyperlink" Target="../../../../../../../:b:/g/personal/renata_freire_sustenidos_org_br/ESUQjCFcUZJDuI2Ln0qpyooB4nGAorw-lvnDEHfvrSnjLQ?e=mvU4U3" TargetMode="External"/><Relationship Id="rId356" Type="http://schemas.openxmlformats.org/officeDocument/2006/relationships/hyperlink" Target="mailto:caio.netto@unesp.br" TargetMode="External"/><Relationship Id="rId398" Type="http://schemas.openxmlformats.org/officeDocument/2006/relationships/hyperlink" Target="mailto:contato@vidracariaparaiso.com.br" TargetMode="External"/><Relationship Id="rId95" Type="http://schemas.openxmlformats.org/officeDocument/2006/relationships/hyperlink" Target="../../../../../../../:b:/g/personal/renata_freire_sustenidos_org_br/EUNnKnIm5IJIr0pPLn3FhFEByiYRyDcvNF8epuCWsDhPlw?e=yoScw5" TargetMode="External"/><Relationship Id="rId160" Type="http://schemas.openxmlformats.org/officeDocument/2006/relationships/hyperlink" Target="mailto:domboscoremocoes@domboscoremocoes.com.br" TargetMode="External"/><Relationship Id="rId216" Type="http://schemas.openxmlformats.org/officeDocument/2006/relationships/hyperlink" Target="https://amigosdoguri.sharepoint.com/:b:/s/PROCESSOS_COMPRAS_SUSTENIDOS/EZp7oYHZp3RJh4vYMbVOhroBZeXloizzmFQYShhckdLIwg?e=nv0yXR" TargetMode="External"/><Relationship Id="rId423" Type="http://schemas.openxmlformats.org/officeDocument/2006/relationships/hyperlink" Target="../../../../../../renata_freire_sustenidos_org_br/_layouts/15/onedrive.aspx?q=7228&amp;searchScope=folder&amp;id=%2Fpersonal%2Frenata%5Ffreire%5Fsustenidos%5Forg%5Fbr%2FDocuments%2FBlocos%20de%20Anota%C3%A7%C3%B5es%2FContratos%2D%20Jur%C3%ADdico%2FContratos%202022%2FContratos%20Tatu%C3%AD%2FContratos%2D%202021%2Fcto%2E%207228%2D2021%20LMR%20PHILLA%C2%B4S%20COM%C3%89RCIO%2D%20termo%20de%20cess%C3%A3o%2Epdf&amp;parent=%2Fpersonal%2Frenata%5Ffreire%5Fsustenidos%5Forg%5Fbr%2FDocuments&amp;parentview=7" TargetMode="External"/><Relationship Id="rId258" Type="http://schemas.openxmlformats.org/officeDocument/2006/relationships/hyperlink" Target="../../../../../../../:b:/g/personal/renata_freire_sustenidos_org_br/EeyKzCEmT6NGq41qWsYYRSIBuvlcrGw6BiSI_umFhBOiVQ?e=KTZjmi" TargetMode="External"/><Relationship Id="rId22" Type="http://schemas.openxmlformats.org/officeDocument/2006/relationships/hyperlink" Target="mailto:lidiabazarian@uol.com.br" TargetMode="External"/><Relationship Id="rId64" Type="http://schemas.openxmlformats.org/officeDocument/2006/relationships/hyperlink" Target="../../../../../../../:b:/g/personal/renata_freire_sustenidos_org_br/EbjclF8GXXNMht0mVWUTn9oBFc7uxKukAJpot98knssznw?e=E2vL7f" TargetMode="External"/><Relationship Id="rId118" Type="http://schemas.openxmlformats.org/officeDocument/2006/relationships/hyperlink" Target="mailto:carolpanesi@gmail.com" TargetMode="External"/><Relationship Id="rId325" Type="http://schemas.openxmlformats.org/officeDocument/2006/relationships/hyperlink" Target="../../../../../../../:b:/g/personal/renata_freire_sustenidos_org_br/EaCrEsLCRdBLoA7-x3B31ssBEVKG9g0Ct-so0kXo3uxaMA?e=wzF6Ba" TargetMode="External"/><Relationship Id="rId367" Type="http://schemas.openxmlformats.org/officeDocument/2006/relationships/hyperlink" Target="../../../../../../../:b:/g/personal/renata_freire_sustenidos_org_br/ERl6LaH-H5xFnKVO6xpj9kcBgt8v7eQn3hTMhv0yntLQ2Q?e=gOT5Rz" TargetMode="External"/><Relationship Id="rId171" Type="http://schemas.openxmlformats.org/officeDocument/2006/relationships/hyperlink" Target="mailto:ilebrasil@hotmail.com" TargetMode="External"/><Relationship Id="rId227" Type="http://schemas.openxmlformats.org/officeDocument/2006/relationships/hyperlink" Target="mailto:gingamusicaedu@gmail.com" TargetMode="External"/><Relationship Id="rId269" Type="http://schemas.openxmlformats.org/officeDocument/2006/relationships/hyperlink" Target="../../../../../../../:b:/g/personal/renata_freire_sustenidos_org_br/EZg1Qf78z5dJnoytLYhbukwBEIP3JKGpU8mZypfLhoE5pQ?e=qkXm8g" TargetMode="External"/><Relationship Id="rId434" Type="http://schemas.openxmlformats.org/officeDocument/2006/relationships/hyperlink" Target="https://amigosdoguri.sharepoint.com/:b:/s/PROCESSOS_COMPRAS_SUSTENIDOS/EUH3ah_5iZpIhiSuEHqOoJABRtwFlHRpjsb4A16r5HJ9Yg?e=y6PB7N" TargetMode="External"/><Relationship Id="rId33" Type="http://schemas.openxmlformats.org/officeDocument/2006/relationships/hyperlink" Target="../../../../../../../:b:/g/personal/renata_freire_sustenidos_org_br/Ee4q8Mzf3NRGsD6w1yYvCDQBDtnWvhgJm15BWp2n5BA4qA?e=h8NBeL" TargetMode="External"/><Relationship Id="rId129" Type="http://schemas.openxmlformats.org/officeDocument/2006/relationships/hyperlink" Target="../../../../../../../:b:/g/personal/renata_freire_sustenidos_org_br/EalcOpcYW5VAoYs850Qlre0BcXOfaZYAus0n86pafzNlFA?e=9ceDij" TargetMode="External"/><Relationship Id="rId280" Type="http://schemas.openxmlformats.org/officeDocument/2006/relationships/hyperlink" Target="https://amigosdoguri.sharepoint.com/:b:/s/PROCESSOS_COMPRAS_SUSTENIDOS/EUv_5n7XJw9BmkBKzU4gQFUBrcdlCd71h_HSDuGkvjbbDg?e=GFpN5r" TargetMode="External"/><Relationship Id="rId336" Type="http://schemas.openxmlformats.org/officeDocument/2006/relationships/hyperlink" Target="../../../../../../../:b:/g/personal/renata_freire_sustenidos_org_br/EdBDefLnc3tLhk3yq656zZQBzM04WeDSnoJevGGAAb_pMg?e=yTUv4b" TargetMode="External"/><Relationship Id="rId75" Type="http://schemas.openxmlformats.org/officeDocument/2006/relationships/hyperlink" Target="../../../../../../../:b:/g/personal/renata_freire_sustenidos_org_br/EU7RWa3cf0VGuHNva-CQ4I0BQ8WrGBg-gYhCLy0mEYTczw?e=VertQa" TargetMode="External"/><Relationship Id="rId140" Type="http://schemas.openxmlformats.org/officeDocument/2006/relationships/hyperlink" Target="mailto:gecortesbx@gmail.com" TargetMode="External"/><Relationship Id="rId182" Type="http://schemas.openxmlformats.org/officeDocument/2006/relationships/hyperlink" Target="mailto:wg_geradores@hotmail.com" TargetMode="External"/><Relationship Id="rId378" Type="http://schemas.openxmlformats.org/officeDocument/2006/relationships/hyperlink" Target="../../../../../../../:b:/g/personal/renata_freire_sustenidos_org_br/Ebz81iWYGrpJvZzGmJTvqYABp-xe4KeMMb6wa6N4pfdWSg?e=tBgseN" TargetMode="External"/><Relationship Id="rId403" Type="http://schemas.openxmlformats.org/officeDocument/2006/relationships/hyperlink" Target="../../../../../../../:b:/g/personal/renata_freire_sustenidos_org_br/ER_KNr53349FgtNToZ_ObG0B7q7TC_OZGugSunt79vz7SQ?e=MSb5PP" TargetMode="External"/><Relationship Id="rId6" Type="http://schemas.openxmlformats.org/officeDocument/2006/relationships/hyperlink" Target="../../../../../../../:b:/g/personal/renata_freire_sustenidos_org_br/Ee078V7nmwxOptCYvTRoQkcBf5ns3Rw5MwSIy5_LCJPCrQ?e=bWZIdT" TargetMode="External"/><Relationship Id="rId238" Type="http://schemas.openxmlformats.org/officeDocument/2006/relationships/hyperlink" Target="../../../../../../../:b:/g/personal/renata_freire_sustenidos_org_br/EcWOdF49ZENBgMTdpWC8h1UBR4xjmsrE3JhZn0kPP4XnJg?e=nXocb7" TargetMode="External"/><Relationship Id="rId445" Type="http://schemas.openxmlformats.org/officeDocument/2006/relationships/hyperlink" Target="../../../../../../../:b:/g/personal/renata_freire_sustenidos_org_br/EWZlGhVjPBtOmzF4s9wk_gsBeih9q_SWQOlalOgCR3ECsg?e=ZvfLCg" TargetMode="External"/><Relationship Id="rId291" Type="http://schemas.openxmlformats.org/officeDocument/2006/relationships/hyperlink" Target="../../../../../../../:b:/g/personal/renata_freire_sustenidos_org_br/ESRccdw1-vVMnTpgoggL4l4BEFigbpU8IjKZ2VEU6K6D-g?e=igbug7" TargetMode="External"/><Relationship Id="rId305" Type="http://schemas.openxmlformats.org/officeDocument/2006/relationships/hyperlink" Target="../../../../../../../:b:/g/personal/renata_freire_sustenidos_org_br/EfVgvIgRE1hGi9YrgbeV9ZoB2KhVJO16oms1muKGCd-mZw?e=Ek4bMZ" TargetMode="External"/><Relationship Id="rId347" Type="http://schemas.openxmlformats.org/officeDocument/2006/relationships/hyperlink" Target="../../../../../../../:b:/g/personal/renata_freire_sustenidos_org_br/EehYaWA6KiZGj7pY5V4VafcBrncXw1yAOckAzT9NwBrZRw?e=qLZew7" TargetMode="External"/><Relationship Id="rId44" Type="http://schemas.openxmlformats.org/officeDocument/2006/relationships/hyperlink" Target="../../../../../../../:b:/g/personal/renata_freire_sustenidos_org_br/ERCeYAh7W5BAgONg04ksrdAB6aJu6Zv6e6y37RQQWy2GkQ?e=yhN1L7" TargetMode="External"/><Relationship Id="rId86" Type="http://schemas.openxmlformats.org/officeDocument/2006/relationships/hyperlink" Target="../../../../../../../:b:/g/personal/renata_freire_sustenidos_org_br/EZAKgb7YzFlDnVdAuDFPtcIB4PHx9MauJCIniIqVj-BB3A?e=flgqoi" TargetMode="External"/><Relationship Id="rId151" Type="http://schemas.openxmlformats.org/officeDocument/2006/relationships/hyperlink" Target="../../../../../../../:b:/g/personal/renata_freire_sustenidos_org_br/Ed8N2kvSktVGmPbHUHzbfuIB1mnUtNomzg7booKEacxtZw?e=KwEkTH" TargetMode="External"/><Relationship Id="rId389" Type="http://schemas.openxmlformats.org/officeDocument/2006/relationships/hyperlink" Target="mailto:real.libras@gmail.com" TargetMode="External"/><Relationship Id="rId193" Type="http://schemas.openxmlformats.org/officeDocument/2006/relationships/hyperlink" Target="../../../../../../../:b:/g/personal/renata_freire_sustenidos_org_br/EclirxaAFvpFhs260nBoRpEBF-wg4axVD2w2DIMK0mZl5Q?e=ovdJBf" TargetMode="External"/><Relationship Id="rId207" Type="http://schemas.openxmlformats.org/officeDocument/2006/relationships/hyperlink" Target="mailto:abnerlandim@yahoo.com.br" TargetMode="External"/><Relationship Id="rId249" Type="http://schemas.openxmlformats.org/officeDocument/2006/relationships/hyperlink" Target="mailto:marcelopianos2@gmail.com%20/%20tatirussi80@gmail.com" TargetMode="External"/><Relationship Id="rId414" Type="http://schemas.openxmlformats.org/officeDocument/2006/relationships/hyperlink" Target="../../../../../../../:b:/g/personal/renata_freire_sustenidos_org_br/EUhxwQ5MwaZHru2zHfFp5esBOptjaOWXXiLZnO7qqKSEcw?e=YMJJUh" TargetMode="External"/><Relationship Id="rId456" Type="http://schemas.openxmlformats.org/officeDocument/2006/relationships/hyperlink" Target="../../../../../../../:b:/g/personal/renata_freire_sustenidos_org_br/EXwv6M3kOPtBh4LLyjtG98UBUSZENSKAuAXt-kdiNf8msw?e=YkqRod" TargetMode="External"/><Relationship Id="rId13" Type="http://schemas.openxmlformats.org/officeDocument/2006/relationships/hyperlink" Target="../../../../../../../:b:/g/personal/renata_freire_sustenidos_org_br/EWflX8yRnnZJmB2s_wrPSakBxBakg_6g2ylvFCyVPpmftQ?e=ptObKq" TargetMode="External"/><Relationship Id="rId109" Type="http://schemas.openxmlformats.org/officeDocument/2006/relationships/hyperlink" Target="../../../../../../../:b:/g/personal/renata_freire_sustenidos_org_br/EXQXs5550iJKlm45zZAT3G0Bu63Ivs_xnpDHAItpoCvZtw?e=cYavWS" TargetMode="External"/><Relationship Id="rId260" Type="http://schemas.openxmlformats.org/officeDocument/2006/relationships/hyperlink" Target="mailto:zehenriquedepaula@gmail.com" TargetMode="External"/><Relationship Id="rId316" Type="http://schemas.openxmlformats.org/officeDocument/2006/relationships/hyperlink" Target="../../../../../../../:b:/g/personal/renata_freire_sustenidos_org_br/EahWFceYsQlGkxXMsjYcznIBzk2pB4iDq3SusiXMrKq3nw?e=BnfLh3" TargetMode="External"/><Relationship Id="rId55" Type="http://schemas.openxmlformats.org/officeDocument/2006/relationships/hyperlink" Target="../../../../../../../:b:/g/personal/renata_freire_sustenidos_org_br/ERZJDnol6ZNKum8uotNTry4BJHYBuWarfj4XUmnz_hyR5A?e=XAhoyb" TargetMode="External"/><Relationship Id="rId97" Type="http://schemas.openxmlformats.org/officeDocument/2006/relationships/hyperlink" Target="mailto:carlosfaustosb@gmail.com" TargetMode="External"/><Relationship Id="rId120" Type="http://schemas.openxmlformats.org/officeDocument/2006/relationships/hyperlink" Target="mailto:v9@societyinfo.com.br" TargetMode="External"/><Relationship Id="rId358" Type="http://schemas.openxmlformats.org/officeDocument/2006/relationships/hyperlink" Target="../../../../../../../Downloads/sergio.mendes@alperseguros.com.br" TargetMode="External"/><Relationship Id="rId162" Type="http://schemas.openxmlformats.org/officeDocument/2006/relationships/hyperlink" Target="mailto:rosana.campos@premed.med.br" TargetMode="External"/><Relationship Id="rId218" Type="http://schemas.openxmlformats.org/officeDocument/2006/relationships/hyperlink" Target="../../../../../../../:b:/g/personal/renata_freire_sustenidos_org_br/EaFwQpyvVVxIvnyTTN1pyb8BYBlNlDo9M31YqelyH5m6Gw?e=y5004L" TargetMode="External"/><Relationship Id="rId425" Type="http://schemas.openxmlformats.org/officeDocument/2006/relationships/hyperlink" Target="../../../../../../../:b:/g/personal/renata_freire_sustenidos_org_br/EauI-AF-3HNKsIuJ2XH_-ukBP6XFxSF_xhW6U1lheivDrA?e=enY8KD" TargetMode="External"/><Relationship Id="rId271" Type="http://schemas.openxmlformats.org/officeDocument/2006/relationships/hyperlink" Target="../../../../../../../:b:/g/personal/renata_freire_sustenidos_org_br/EYaPnSh4MTxKggmRX1lfklABY4ARRUQWioePpcDiel5rSg?e=WPfsLm" TargetMode="External"/><Relationship Id="rId24" Type="http://schemas.openxmlformats.org/officeDocument/2006/relationships/hyperlink" Target="mailto:barbapercussao@gmail.com" TargetMode="External"/><Relationship Id="rId66" Type="http://schemas.openxmlformats.org/officeDocument/2006/relationships/hyperlink" Target="../../../../../../../:b:/g/personal/renata_freire_sustenidos_org_br/EXrFyTRcCjFAhVGlNUui2dsBgUnHhUrRiRAl_L9B7kND-Q?e=r0jKMv" TargetMode="External"/><Relationship Id="rId131" Type="http://schemas.openxmlformats.org/officeDocument/2006/relationships/hyperlink" Target="../../../../../../../:b:/g/personal/renata_freire_sustenidos_org_br/EdJQg8QgwUVIqQCI-9yvoDkBmcw9wZnGS0ZTmAKmkpPMaw?e=GWluxt" TargetMode="External"/><Relationship Id="rId327" Type="http://schemas.openxmlformats.org/officeDocument/2006/relationships/hyperlink" Target="../../../../../../../:b:/g/personal/renata_freire_sustenidos_org_br/ERZjpGaXFGNCkOh8NtU1tZAB28D4Xp1HteJRmCASrhX2og?e=CgtjAM" TargetMode="External"/><Relationship Id="rId369" Type="http://schemas.openxmlformats.org/officeDocument/2006/relationships/hyperlink" Target="../../../../../../../:b:/g/personal/renata_freire_sustenidos_org_br/EbXoKrvaXM9Bi3lNDynoRb0B4I13S696pUkd24nQymTSaA?e=KyjP6N" TargetMode="External"/><Relationship Id="rId173" Type="http://schemas.openxmlformats.org/officeDocument/2006/relationships/hyperlink" Target="../../../../../../../:b:/g/personal/renata_freire_sustenidos_org_br/EbYstcKWEJpBusJTxfzt6YwBQmcAT3RocA2YTKSIZ2fQfA?e=gndHlJ" TargetMode="External"/><Relationship Id="rId229" Type="http://schemas.openxmlformats.org/officeDocument/2006/relationships/hyperlink" Target="../../../../../../../:b:/g/personal/renata_freire_sustenidos_org_br/ETeZ0F3B_dZAogqC201Qe3sBTZoqGThGS_YYkHPK5dS3Gw?e=8P29wZ" TargetMode="External"/><Relationship Id="rId380" Type="http://schemas.openxmlformats.org/officeDocument/2006/relationships/hyperlink" Target="../../../../../../../:b:/g/personal/renata_freire_sustenidos_org_br/Efi8b5fCImBCi7sUd6fgFYIBBmuMHuFSMfErv0UtIdepSQ?e=Q0yS1b" TargetMode="External"/><Relationship Id="rId436" Type="http://schemas.openxmlformats.org/officeDocument/2006/relationships/hyperlink" Target="../../../../../../../:b:/g/personal/renata_freire_sustenidos_org_br/EcHZTmLis-pBkUKtLywo6_QB4S3HPZFvo3cKlej4Tbi9QA?e=TYlskM" TargetMode="External"/><Relationship Id="rId240" Type="http://schemas.openxmlformats.org/officeDocument/2006/relationships/hyperlink" Target="../../../../../../../:b:/g/personal/renata_freire_sustenidos_org_br/EZdGvBNZtu1LrzU75K830AsBfDrvThbfBeDgPBvL8aUHcw?e=gMPcuO" TargetMode="External"/><Relationship Id="rId35" Type="http://schemas.openxmlformats.org/officeDocument/2006/relationships/hyperlink" Target="../../../../../../../:b:/g/personal/renata_freire_sustenidos_org_br/Ea4cdOM-GvhOkpIxO2_IrfYBvdACFOnj8DkfhQQvmMyyaA?e=QmEmUu" TargetMode="External"/><Relationship Id="rId77" Type="http://schemas.openxmlformats.org/officeDocument/2006/relationships/hyperlink" Target="mailto:CATPRODUZ@GMAIL.COM" TargetMode="External"/><Relationship Id="rId100" Type="http://schemas.openxmlformats.org/officeDocument/2006/relationships/hyperlink" Target="../../../../../../../:b:/g/personal/renata_freire_sustenidos_org_br/EWLUxW6u07pOn4lemYdNA90BkuSg3s0YajTV5s1IaArILw?e=dvxFcJ" TargetMode="External"/><Relationship Id="rId282" Type="http://schemas.openxmlformats.org/officeDocument/2006/relationships/hyperlink" Target="../../../../../../../:b:/g/personal/renata_freire_sustenidos_org_br/EVrMYKNy-QNFqZjoS1pxHnQBI5A_2ZZmyUe_Pz8BY82kcw?e=W4yyPe" TargetMode="External"/><Relationship Id="rId338" Type="http://schemas.openxmlformats.org/officeDocument/2006/relationships/hyperlink" Target="mailto:tecdepragas@bol.com.br%20/%20juniorsantec@hotmail.com%20/%20marcio.medeiros@adv.oabsp.org.br" TargetMode="External"/><Relationship Id="rId8" Type="http://schemas.openxmlformats.org/officeDocument/2006/relationships/hyperlink" Target="../../../../../../../:b:/g/personal/renata_freire_sustenidos_org_br/EWxnmwKXSiVJg40pREzPGzsBhhlsfFZTtpM3GHHB2l3E5A?e=0DeaXy" TargetMode="External"/><Relationship Id="rId142" Type="http://schemas.openxmlformats.org/officeDocument/2006/relationships/hyperlink" Target="../../../../../../../:b:/g/personal/renata_freire_sustenidos_org_br/ER90FgC5iSJLhUyElwknEkwB5XrK0oW-odFOP4i8RvWD0w?e=uCtbNe" TargetMode="External"/><Relationship Id="rId184" Type="http://schemas.openxmlformats.org/officeDocument/2006/relationships/hyperlink" Target="../../../../../../../:b:/g/personal/renata_freire_sustenidos_org_br/EZCrPe3qFhRGq7UaMe-DhUQBsRdbli89MH71owt4ZR-3dA?e=KQmdC7" TargetMode="External"/><Relationship Id="rId391" Type="http://schemas.openxmlformats.org/officeDocument/2006/relationships/hyperlink" Target="../../../../../../../:b:/g/personal/renata_freire_sustenidos_org_br/EVQS2ymcZyBDqoSrfjGb1OwBHElSPEcuxM6SAVG4XvuZCw?e=bvrr9t" TargetMode="External"/><Relationship Id="rId405" Type="http://schemas.openxmlformats.org/officeDocument/2006/relationships/hyperlink" Target="../../../../../../../:b:/g/personal/renata_freire_sustenidos_org_br/EXq3s_wECfpGqxgNdGNQBWYBuFoew4ErxDt27ObyP_pdig?e=tDeYS4" TargetMode="External"/><Relationship Id="rId447" Type="http://schemas.openxmlformats.org/officeDocument/2006/relationships/hyperlink" Target="../../../../../../../:b:/g/personal/renata_freire_sustenidos_org_br/EbSbYud8eFJFu-RwYR8RNUcBtlNWu4W7iADvzsQLiTW7_w?e=mSpe0j" TargetMode="External"/><Relationship Id="rId251" Type="http://schemas.openxmlformats.org/officeDocument/2006/relationships/hyperlink" Target="../../../../../../../:b:/g/personal/renata_freire_sustenidos_org_br/EYyf-OVvy9lIndyUXX4a_oYBHAV3eYAVXje5OwUK1Q6GFQ?e=9bh5hx" TargetMode="External"/><Relationship Id="rId46" Type="http://schemas.openxmlformats.org/officeDocument/2006/relationships/hyperlink" Target="https://amigosdoguri.sharepoint.com/:b:/s/PROCESSOS_COMPRAS_SUSTENIDOS/EfcFeS_2uP1JqbXwUZIi3tUB087KcOFjOyI_5nwIXZYYxg?e=eImyix" TargetMode="External"/><Relationship Id="rId293" Type="http://schemas.openxmlformats.org/officeDocument/2006/relationships/hyperlink" Target="../../../../../../../:b:/g/personal/renata_freire_sustenidos_org_br/EUQYlYy1wD5DrCa8NI_yPSMBkM9CVc9lauBa0_fTMgoj9A?e=BFs5wV" TargetMode="External"/><Relationship Id="rId307" Type="http://schemas.openxmlformats.org/officeDocument/2006/relationships/hyperlink" Target="../../../../../../../:b:/g/personal/renata_freire_sustenidos_org_br/Efd-pBNpF_RIjbJbBOPOxsgBJ-DdB4psjXsSwwlFPtt0hQ?e=IvAtVY" TargetMode="External"/><Relationship Id="rId349" Type="http://schemas.openxmlformats.org/officeDocument/2006/relationships/hyperlink" Target="mailto:contato@coletivoo12.com.br" TargetMode="External"/><Relationship Id="rId88" Type="http://schemas.openxmlformats.org/officeDocument/2006/relationships/hyperlink" Target="../../../../../../../:b:/g/personal/ccd_sustenidos_org_br/Efom1O7SA0xNseqHaYJW7dYBymSe_Q43ub-PDqbYytql9g?e=HEnNQ1" TargetMode="External"/><Relationship Id="rId111" Type="http://schemas.openxmlformats.org/officeDocument/2006/relationships/hyperlink" Target="../../../../../../../:b:/g/personal/renata_freire_sustenidos_org_br/EbM2wTb0xaRAmnHP3zE7Y1EBsllkTreN1u56askzC89S1g?e=vpSoHM" TargetMode="External"/><Relationship Id="rId153" Type="http://schemas.openxmlformats.org/officeDocument/2006/relationships/hyperlink" Target="../../../../../../../:b:/g/personal/renata_freire_sustenidos_org_br/EeLL6EaPBkZGq7eSRhjjSvYBHtp6MhHSMeM64hEKpgPQGQ?e=Om43l9" TargetMode="External"/><Relationship Id="rId195" Type="http://schemas.openxmlformats.org/officeDocument/2006/relationships/hyperlink" Target="../../../../../../../:b:/g/personal/renata_freire_sustenidos_org_br/EU8OSsK9mB9MtA1q1gvVAiEBsUlGGx4_tfvuNGryDMOfbg?e=vdbI2a" TargetMode="External"/><Relationship Id="rId209" Type="http://schemas.openxmlformats.org/officeDocument/2006/relationships/hyperlink" Target="../../../../../../../:b:/g/personal/renata_freire_sustenidos_org_br/ESmIdXZddadHgNIfJxnVUW8BPPitBeMUEwMWP9OuY01Z4A?e=iDUbTV" TargetMode="External"/><Relationship Id="rId360" Type="http://schemas.openxmlformats.org/officeDocument/2006/relationships/hyperlink" Target="../../../../../../../:b:/g/personal/renata_freire_sustenidos_org_br/ETae_KReWq9Ov_VkXrVusW0BMC8KaVHOWnX67FpG16v7HA?e=A51IRb" TargetMode="External"/><Relationship Id="rId416" Type="http://schemas.openxmlformats.org/officeDocument/2006/relationships/hyperlink" Target="../../../../../../../:b:/g/personal/renata_freire_sustenidos_org_br/EWkHEqLrkPRIl1e08LQamoQBqM8dTFjvtD1mT4mM248tDg?e=shbD1m" TargetMode="External"/><Relationship Id="rId220" Type="http://schemas.openxmlformats.org/officeDocument/2006/relationships/hyperlink" Target="../../../../../../../:b:/g/personal/renata_freire_sustenidos_org_br/EacWz9gRrKZPl1GvRVMVT5YBKml5pHai0ylBTYdKd2zNQw?e=WCB04I" TargetMode="External"/><Relationship Id="rId458" Type="http://schemas.openxmlformats.org/officeDocument/2006/relationships/hyperlink" Target="../../../../../../../:b:/g/personal/renata_freire_sustenidos_org_br/EUs2N-T1EBtFpJ6fWTaS3WUBNAAvQdAebyNtB7sCQrPRTA?e=AAZHiQ" TargetMode="External"/><Relationship Id="rId15" Type="http://schemas.openxmlformats.org/officeDocument/2006/relationships/hyperlink" Target="https://amigosdoguri.sharepoint.com/:b:/s/PROCESSOS_COMPRAS_SUSTENIDOS/EdWiDu8GuihHnaEtM3xGchYBXrtkHnue1DLarhAgmbE2eg?e=iUyqBT" TargetMode="External"/><Relationship Id="rId57" Type="http://schemas.openxmlformats.org/officeDocument/2006/relationships/hyperlink" Target="../../../../../../../:b:/g/personal/renata_freire_sustenidos_org_br/EdzmdhKfb5xKkxxpURwQdT8BIOX16A9p1Vzxch0rsdf7rA?e=PsTRT3" TargetMode="External"/><Relationship Id="rId262" Type="http://schemas.openxmlformats.org/officeDocument/2006/relationships/hyperlink" Target="../../../../../../../:b:/g/personal/renata_freire_sustenidos_org_br/EYfIjKgVRQJIuCNiiPE6KcwBjbvl2wLxNDyoMCcDJnYzag?e=5WmpXU" TargetMode="External"/><Relationship Id="rId318" Type="http://schemas.openxmlformats.org/officeDocument/2006/relationships/hyperlink" Target="../../../../../../../:b:/g/personal/renata_freire_sustenidos_org_br/EYONskvr27hNp0kVP0ruQlwBIVOowcno2N9hOGNrtZ--KA?e=7S2vlJ" TargetMode="External"/><Relationship Id="rId99" Type="http://schemas.openxmlformats.org/officeDocument/2006/relationships/hyperlink" Target="../../../../../../../:b:/g/personal/renata_freire_sustenidos_org_br/ERed8hUcCYRBlutHDc_52rgB19VNbN1v4Z2UCGxNIA0_lw?e=Yvf3ab" TargetMode="External"/><Relationship Id="rId122" Type="http://schemas.openxmlformats.org/officeDocument/2006/relationships/hyperlink" Target="../../../../../../../:b:/g/personal/renata_freire_sustenidos_org_br/ETKAdxu67l1Nmazc1dm6AvEBOzEO6aHAoIfx2OqnzYIOhQ?e=GHI8fv" TargetMode="External"/><Relationship Id="rId164" Type="http://schemas.openxmlformats.org/officeDocument/2006/relationships/hyperlink" Target="../../../../../../../:b:/g/personal/renata_freire_sustenidos_org_br/Ef5vd2U0quNDqJJZPZVpA5oBUuhdvibYUKanbvgLXEQyig?e=keunpL" TargetMode="External"/><Relationship Id="rId371" Type="http://schemas.openxmlformats.org/officeDocument/2006/relationships/hyperlink" Target="../../../../../../../:b:/g/personal/renata_freire_sustenidos_org_br/EaYvaFmAaCRJjMOeNhZ3mRQBAOBg0zig_mlBvW0YgqgJhw?e=2oiivu" TargetMode="External"/><Relationship Id="rId427" Type="http://schemas.openxmlformats.org/officeDocument/2006/relationships/hyperlink" Target="../../../../../../../:b:/r/personal/renata_freire_sustenidos_org_br/Documents/Contratos-%20Jur%C3%ADdico/Contratos%202022/Contratos%20Tatu%C3%AD/Contratos-%202021/cto.%207263-%20FD_INFORMATICA_LTD.pdf?csf=1&amp;web=1&amp;e=Cx6tHc" TargetMode="External"/><Relationship Id="rId26" Type="http://schemas.openxmlformats.org/officeDocument/2006/relationships/hyperlink" Target="mailto:bpaola254@gmail.com" TargetMode="External"/><Relationship Id="rId231" Type="http://schemas.openxmlformats.org/officeDocument/2006/relationships/hyperlink" Target="../../../../../../../:b:/g/personal/renata_freire_sustenidos_org_br/EfUgtaceq01Bkg53Z7l6lBcBl45wocbi-xa6DaWd-4Aj8Q?e=Fegb2B" TargetMode="External"/><Relationship Id="rId273" Type="http://schemas.openxmlformats.org/officeDocument/2006/relationships/hyperlink" Target="mailto:ericozansan@gmail.com" TargetMode="External"/><Relationship Id="rId329" Type="http://schemas.openxmlformats.org/officeDocument/2006/relationships/hyperlink" Target="mailto:mauricicustodiodasilva@gmail.com" TargetMode="External"/><Relationship Id="rId68" Type="http://schemas.openxmlformats.org/officeDocument/2006/relationships/hyperlink" Target="../../../../../../../:b:/g/personal/renata_freire_sustenidos_org_br/EScdoIKAZKxPuIMFfaadoBsBpQfPHV2TDYO6_4g0r6Czug?e=J4NqDP" TargetMode="External"/><Relationship Id="rId133" Type="http://schemas.openxmlformats.org/officeDocument/2006/relationships/hyperlink" Target="../../../../../../../:b:/g/personal/renata_freire_sustenidos_org_br/EQgtM0JdlI9FkQt5ZEYqf1QB8odYGboMkxNwMiuksK2daQ?e=imFbGy" TargetMode="External"/><Relationship Id="rId175" Type="http://schemas.openxmlformats.org/officeDocument/2006/relationships/hyperlink" Target="../../../../../../../:b:/g/personal/renata_freire_sustenidos_org_br/EbnQL34Sp9tAlDe_YlKrkSgBUrEXLMOndeF1BFyOiexB5w?e=MzwKyp" TargetMode="External"/><Relationship Id="rId340" Type="http://schemas.openxmlformats.org/officeDocument/2006/relationships/hyperlink" Target="../../../../../../../:b:/g/personal/renata_freire_sustenidos_org_br/EXNEDkNhPBBCi9ba6OZyI9UBTUN2yjtEekb9V-LiXjlHXQ?e=cXKoye" TargetMode="External"/><Relationship Id="rId200" Type="http://schemas.openxmlformats.org/officeDocument/2006/relationships/hyperlink" Target="../../../../../../../:b:/g/personal/renata_freire_sustenidos_org_br/EcDMVUrhuWNJoAGf41tNA-sBzHCz03TSuyS5H7HzADh0Og?e=kFA9Zq" TargetMode="External"/><Relationship Id="rId382" Type="http://schemas.openxmlformats.org/officeDocument/2006/relationships/hyperlink" Target="../../../../../../../:b:/g/personal/renata_freire_sustenidos_org_br/EbtAkCbVzQNBr-2WfNqjH3UBDpC0_VzAg8vukvglj9dxVg?e=91xR3K" TargetMode="External"/><Relationship Id="rId438" Type="http://schemas.openxmlformats.org/officeDocument/2006/relationships/hyperlink" Target="../../../../../../../:b:/g/personal/renata_freire_sustenidos_org_br/EcASmtSMCiBLuXPoy6r8RRUB-jvnJF3bwCWLgc4SJpsD7A?e=SrKKhb" TargetMode="External"/><Relationship Id="rId242" Type="http://schemas.openxmlformats.org/officeDocument/2006/relationships/hyperlink" Target="mailto:valmiresula@gmail.com" TargetMode="External"/><Relationship Id="rId284" Type="http://schemas.openxmlformats.org/officeDocument/2006/relationships/hyperlink" Target="mailto:comercial@rumpilezz.com" TargetMode="External"/><Relationship Id="rId37" Type="http://schemas.openxmlformats.org/officeDocument/2006/relationships/hyperlink" Target="mailto:mehinakokawakani@gmail.com" TargetMode="External"/><Relationship Id="rId79" Type="http://schemas.openxmlformats.org/officeDocument/2006/relationships/hyperlink" Target="mailto:atilaroadie@hotmail.com" TargetMode="External"/><Relationship Id="rId102" Type="http://schemas.openxmlformats.org/officeDocument/2006/relationships/hyperlink" Target="../../../../../../../:b:/g/personal/renata_freire_sustenidos_org_br/ERmwZUmAHZxLq2ljwMxKQ_QBGjL0TNLXwN6mcOIZK066og?e=JcFxwx" TargetMode="External"/><Relationship Id="rId144" Type="http://schemas.openxmlformats.org/officeDocument/2006/relationships/hyperlink" Target="../../../../../../../:b:/g/personal/renata_freire_sustenidos_org_br/EZ56VvhZnKtMki-wESbitXsB243MQX-y-98Ww4BgLgb-_Q?e=KiNNDV" TargetMode="External"/><Relationship Id="rId90" Type="http://schemas.openxmlformats.org/officeDocument/2006/relationships/hyperlink" Target="../../../../../../../:b:/g/personal/renata_freire_sustenidos_org_br/EYsV5Jfo5h9NjAfP2NAw4joBOk6aDn31H2TpYtIos9A_Tg?e=6X34o1" TargetMode="External"/><Relationship Id="rId186" Type="http://schemas.openxmlformats.org/officeDocument/2006/relationships/hyperlink" Target="mailto:maestroalessandrosangiorgi@gmail.com" TargetMode="External"/><Relationship Id="rId351" Type="http://schemas.openxmlformats.org/officeDocument/2006/relationships/hyperlink" Target="../../../../../../../:b:/g/personal/renata_freire_sustenidos_org_br/EQjf_UTVUSFIhpZaUUrXJCYBB2-7OzMLem7h_S4aIg9IUA?e=F00xaT" TargetMode="External"/><Relationship Id="rId393" Type="http://schemas.openxmlformats.org/officeDocument/2006/relationships/hyperlink" Target="../../../../../../../:b:/g/personal/renata_freire_sustenidos_org_br/EbbqriHocjVEt96WtTO0lTABFMY2b55YyEIJZMpFXh36Sg?e=7cvEqx" TargetMode="External"/><Relationship Id="rId407" Type="http://schemas.openxmlformats.org/officeDocument/2006/relationships/hyperlink" Target="mailto:gruposerv@gmail.com" TargetMode="External"/><Relationship Id="rId449" Type="http://schemas.openxmlformats.org/officeDocument/2006/relationships/hyperlink" Target="../../../../../../../:b:/g/personal/renata_freire_sustenidos_org_br/EdH3pO8KVDRLo8HJK8mZoVUBhS5lHYa0l7gMaVyJH3-Daw?e=begXmZ" TargetMode="External"/><Relationship Id="rId211" Type="http://schemas.openxmlformats.org/officeDocument/2006/relationships/hyperlink" Target="mailto:cidinha.trindade@gmail.com" TargetMode="External"/><Relationship Id="rId253" Type="http://schemas.openxmlformats.org/officeDocument/2006/relationships/hyperlink" Target="../../../../../../../:b:/g/personal/renata_freire_sustenidos_org_br/EVMZ7NN11ztCi-Cd3Yjm_ZsBKfX4JxtkoAYPnDCGiL9tEQ?e=Ao39gD" TargetMode="External"/><Relationship Id="rId295" Type="http://schemas.openxmlformats.org/officeDocument/2006/relationships/hyperlink" Target="../../../../../../../:b:/g/personal/renata_freire_sustenidos_org_br/EQP4wP-j4v9EuqHA7z6snhYB5a-f79gmo6fSdzj8phwshQ?e=A8oaqE" TargetMode="External"/><Relationship Id="rId309" Type="http://schemas.openxmlformats.org/officeDocument/2006/relationships/hyperlink" Target="../../../../../../../:b:/g/personal/renata_freire_sustenidos_org_br/EYcfd25GT-VPj400teHcWnEBdrnWlTyUriSQQVbfA7tbNA?e=7JcZgb" TargetMode="External"/><Relationship Id="rId460" Type="http://schemas.openxmlformats.org/officeDocument/2006/relationships/vmlDrawing" Target="../drawings/vmlDrawing2.vml"/><Relationship Id="rId48" Type="http://schemas.openxmlformats.org/officeDocument/2006/relationships/hyperlink" Target="../../../../../../../:b:/r/personal/renata_freire_sustenidos_org_br/Documents/Contratos-%20Jur%C3%ADdico/Contratos%202022/Contratos%20Tatu%C3%AD/Contratos%20-2022/cto.8.121%20-%20WebSIA_Zoom-compressed.pdf?csf=1&amp;web=1&amp;e=MtI72h" TargetMode="External"/><Relationship Id="rId113" Type="http://schemas.openxmlformats.org/officeDocument/2006/relationships/hyperlink" Target="../../../../../../../:b:/g/personal/renata_freire_sustenidos_org_br/EZqfaOx7n6tGrKryGHkeSucBKfigKEyTe2I_7KGUI_0k8w?e=wIO2Zm" TargetMode="External"/><Relationship Id="rId320" Type="http://schemas.openxmlformats.org/officeDocument/2006/relationships/hyperlink" Target="../../../../../../../:b:/g/personal/renata_freire_sustenidos_org_br/ET_g7u6lBfpHsU4MiGVkISkB3KgS2DwoKAYbL1K-3iXpFg?e=pbbjLn" TargetMode="External"/><Relationship Id="rId155" Type="http://schemas.openxmlformats.org/officeDocument/2006/relationships/hyperlink" Target="../../../../../../../:b:/g/personal/renata_freire_sustenidos_org_br/ETQL4RXPiJ1Jo4zzWmyNHH0Bvnt7NMMqssoSlg-yC2F1_Q?e=u320OT" TargetMode="External"/><Relationship Id="rId197" Type="http://schemas.openxmlformats.org/officeDocument/2006/relationships/hyperlink" Target="../../../../../../../:b:/g/personal/renata_freire_sustenidos_org_br/EWIGRafOC_BFvpTgUYgvY2cBGDAiNzDaa2i5oqXS71S7rQ?e=KFsAj7" TargetMode="External"/><Relationship Id="rId362" Type="http://schemas.openxmlformats.org/officeDocument/2006/relationships/hyperlink" Target="https://drive.google.com/drive/folders/1uTNmHL6AHypsWwwW7Zj1PsnxbLOtTai1?usp=drive_link" TargetMode="External"/><Relationship Id="rId418" Type="http://schemas.openxmlformats.org/officeDocument/2006/relationships/hyperlink" Target="../../../../../../../:b:/g/personal/renata_freire_sustenidos_org_br/EW6wM9E8hhFIkiJzunZYYR0BOHvq7wLFLJFGmzrPc_ol0Q?e=aZIQfa" TargetMode="External"/><Relationship Id="rId222" Type="http://schemas.openxmlformats.org/officeDocument/2006/relationships/hyperlink" Target="../../../../../../../:b:/g/personal/renata_freire_sustenidos_org_br/EbebaZVdq6RBh6M53UX2a4wB8He1W7emwF-xRTVwI46y7g?e=ejLtQV" TargetMode="External"/><Relationship Id="rId264" Type="http://schemas.openxmlformats.org/officeDocument/2006/relationships/hyperlink" Target="mailto:erickyariga@uol.com.br" TargetMode="External"/><Relationship Id="rId17" Type="http://schemas.openxmlformats.org/officeDocument/2006/relationships/hyperlink" Target="../../../../../../../:b:/g/personal/renata_freire_sustenidos_org_br/EUcWutaDWlZOrjSHSa-Z8qcBqs4IKCKEk6qXrKyCHyhgow?e=E0XFc1" TargetMode="External"/><Relationship Id="rId59" Type="http://schemas.openxmlformats.org/officeDocument/2006/relationships/hyperlink" Target="mailto:danilo.ccamargo14@gmail.com" TargetMode="External"/><Relationship Id="rId124" Type="http://schemas.openxmlformats.org/officeDocument/2006/relationships/hyperlink" Target="../../../../../../../:b:/g/personal/renata_freire_sustenidos_org_br/EcyvIvF1al1DhpgRCBaFyt4B_wuI1FwNHELXC-jpCpkOdQ?e=S3PRvg" TargetMode="External"/><Relationship Id="rId70" Type="http://schemas.openxmlformats.org/officeDocument/2006/relationships/hyperlink" Target="../../../../../../../:b:/g/personal/renata_freire_sustenidos_org_br/EXEUgsopirZGr5veCUsU6W8BTT62q3PjbBp05PdeSjQj_g?e=ibsll7" TargetMode="External"/><Relationship Id="rId166" Type="http://schemas.openxmlformats.org/officeDocument/2006/relationships/hyperlink" Target="../../../../../../../:b:/g/personal/renata_freire_sustenidos_org_br/EVPtkMdvuj9Mlv2EXDPWaBABop9tBtCrJwhNlt_AOBfMwg?e=e7HLIM" TargetMode="External"/><Relationship Id="rId331" Type="http://schemas.openxmlformats.org/officeDocument/2006/relationships/hyperlink" Target="../../../../../../../:b:/g/personal/renata_freire_sustenidos_org_br/EQsCVWHe3YVHo8azFSYEpjQBZNNkc-2VHc_aDghPsZMnGw?e=WgRVpW" TargetMode="External"/><Relationship Id="rId373" Type="http://schemas.openxmlformats.org/officeDocument/2006/relationships/hyperlink" Target="../../../../../../../:b:/g/personal/renata_freire_sustenidos_org_br/Ea6mB3ydNBdHr_05hmPSvgIB1lbRsgdJvLs8y7PyPEZBSg?e=CD0Bpe" TargetMode="External"/><Relationship Id="rId429" Type="http://schemas.openxmlformats.org/officeDocument/2006/relationships/hyperlink" Target="../../../../../../../:b:/g/personal/renata_freire_sustenidos_org_br/EZttg6YO_FtImxQBWVCC5pYBwgvto71oTSkBMgM-MVUxMA?e=ru4inP" TargetMode="External"/><Relationship Id="rId1" Type="http://schemas.openxmlformats.org/officeDocument/2006/relationships/hyperlink" Target="mailto:eduardo@batelli.eng.br/" TargetMode="External"/><Relationship Id="rId233" Type="http://schemas.openxmlformats.org/officeDocument/2006/relationships/hyperlink" Target="mailto:esterrevoredo98@gmail.com/sarahrevoredo@outlook.com" TargetMode="External"/><Relationship Id="rId440" Type="http://schemas.openxmlformats.org/officeDocument/2006/relationships/hyperlink" Target="../../../../../../../:b:/g/personal/renata_freire_sustenidos_org_br/EYial9SFwW1Jm0fZ2p-82qcBHVGptsUVnl6iHZvSCoWUMQ?e=egjGnr" TargetMode="External"/><Relationship Id="rId28" Type="http://schemas.openxmlformats.org/officeDocument/2006/relationships/hyperlink" Target="../../../../../../../:b:/g/personal/renata_freire_sustenidos_org_br/EZuUDwQV6ixArOwTx5torTEB5_Sh09torlxfUsk8QX5ezA?e=57xRhE" TargetMode="External"/><Relationship Id="rId275" Type="http://schemas.openxmlformats.org/officeDocument/2006/relationships/hyperlink" Target="../../../../../../../:b:/g/personal/renata_freire_sustenidos_org_br/Efdtj8ZSfV9HmADTvgxXTp8BpnTH077jKR-F8PwXb0UpmQ?e=pLplr6" TargetMode="External"/><Relationship Id="rId300" Type="http://schemas.openxmlformats.org/officeDocument/2006/relationships/hyperlink" Target="../../../../../../../:b:/g/personal/renata_freire_sustenidos_org_br/EcM--yIre7RGgeD2E2jEhokBihu6AIxy8W-QsbojUNrgeA?e=H5qHvd" TargetMode="External"/><Relationship Id="rId81" Type="http://schemas.openxmlformats.org/officeDocument/2006/relationships/hyperlink" Target="mailto:krodrigues.firmino2@gmail.com" TargetMode="External"/><Relationship Id="rId135" Type="http://schemas.openxmlformats.org/officeDocument/2006/relationships/hyperlink" Target="mailto:ave.terrena@gmail.com" TargetMode="External"/><Relationship Id="rId177" Type="http://schemas.openxmlformats.org/officeDocument/2006/relationships/hyperlink" Target="../../../../../../../:b:/g/personal/renata_freire_sustenidos_org_br/EfWTeaXjRhVKs-Kx2KROo2gBkx4r1H4WsYZM880Cv0RyZQ?e=dC8q81" TargetMode="External"/><Relationship Id="rId342" Type="http://schemas.openxmlformats.org/officeDocument/2006/relationships/hyperlink" Target="../../../../../../../:b:/g/personal/renata_freire_sustenidos_org_br/EZC4ShVRgbBOuuGE5rG3e5wBx6yKJVNDM4moU43oLZIM5A?e=OfIdH4" TargetMode="External"/><Relationship Id="rId384" Type="http://schemas.openxmlformats.org/officeDocument/2006/relationships/hyperlink" Target="../../../../../../../:b:/g/personal/renata_freire_sustenidos_org_br/EW3neUvKhkhHkNNONYWa_OcBU8gzMsZF-FwAJsxx-6Dz0A?e=aJDsKx" TargetMode="External"/><Relationship Id="rId202" Type="http://schemas.openxmlformats.org/officeDocument/2006/relationships/hyperlink" Target="../../../../../../../:b:/g/personal/renata_freire_sustenidos_org_br/Ef1mjm2jeUVBlBKo8GGbsFcBVu4w518mPDfAJ5qSj8qxEA?e=jeqeLJ" TargetMode="External"/><Relationship Id="rId244" Type="http://schemas.openxmlformats.org/officeDocument/2006/relationships/hyperlink" Target="../../../../../../../:b:/g/personal/renata_freire_sustenidos_org_br/EcyljCtjviJLlstmOWMJwRkBRfw_JGYDB0jxl8KbgGgUgw?e=pfks3l" TargetMode="External"/><Relationship Id="rId39" Type="http://schemas.openxmlformats.org/officeDocument/2006/relationships/hyperlink" Target="../../../../../../../:b:/g/personal/renata_freire_sustenidos_org_br/Ed7ESNGxkJNGoRHT7OIk5zcBdndhx2cQKlQjkMDpREMaQA?e=MEiZ9f" TargetMode="External"/><Relationship Id="rId286" Type="http://schemas.openxmlformats.org/officeDocument/2006/relationships/hyperlink" Target="../../../../../../../:b:/g/personal/renata_freire_sustenidos_org_br/EVze9BYUkk1NugnATIWH8lMB-M2BIkPBwhsVS7x995PqRg?e=znuwuP" TargetMode="External"/><Relationship Id="rId451" Type="http://schemas.openxmlformats.org/officeDocument/2006/relationships/hyperlink" Target="../../../../../../../:b:/g/personal/renata_freire_sustenidos_org_br/Ee-1EA71BbpCoCjJR8omO2QBFhQkcSNUFLNfmP8f3uioww?e=wgTw3K" TargetMode="External"/><Relationship Id="rId50" Type="http://schemas.openxmlformats.org/officeDocument/2006/relationships/hyperlink" Target="../../../../../../../:b:/g/personal/renata_freire_sustenidos_org_br/EUgXewU5emtOuqN3KZf6gqYBCG4HRQCkAxdPLxM5-RJWPw?e=1DQPQu" TargetMode="External"/><Relationship Id="rId104" Type="http://schemas.openxmlformats.org/officeDocument/2006/relationships/hyperlink" Target="../../../../../../../:b:/g/personal/renata_freire_sustenidos_org_br/EbhTfUZ5TPRGket2obYsKVEBHtt3U7e50ewRVA8QhYW7_w?e=7drszj" TargetMode="External"/><Relationship Id="rId146" Type="http://schemas.openxmlformats.org/officeDocument/2006/relationships/hyperlink" Target="../../../../../../../:b:/g/personal/renata_freire_sustenidos_org_br/EUFMGYiT4_9LkJHAEsXoemgBONZ1Z4IF8j2ZzonE4103KA?e=DKj9br" TargetMode="External"/><Relationship Id="rId188" Type="http://schemas.openxmlformats.org/officeDocument/2006/relationships/hyperlink" Target="mailto:ceciliamoita@uol.com.br" TargetMode="External"/><Relationship Id="rId311" Type="http://schemas.openxmlformats.org/officeDocument/2006/relationships/hyperlink" Target="../../../../../../../:b:/g/personal/renata_freire_sustenidos_org_br/EbZ98gQ3rUFKpUXeX6Av3GMBb9nJwyM-HG7ItyAL64jUtw?e=nqMhAg" TargetMode="External"/><Relationship Id="rId353" Type="http://schemas.openxmlformats.org/officeDocument/2006/relationships/hyperlink" Target="../../../../../../../:b:/g/personal/renata_freire_sustenidos_org_br/EV4-O2IRaFVKvNZU9qQlGTkBNIgRgn0ikTIHHnOEBh_KYw?e=sguqZI" TargetMode="External"/><Relationship Id="rId395" Type="http://schemas.openxmlformats.org/officeDocument/2006/relationships/hyperlink" Target="../../../../../../../:b:/g/personal/renata_freire_sustenidos_org_br/EULh_Ln4W0xMsmzB82Uu31QBEDmSUZb-T9NIc4b2ZWt1Rg?e=g2jevg" TargetMode="External"/><Relationship Id="rId409" Type="http://schemas.openxmlformats.org/officeDocument/2006/relationships/hyperlink" Target="../../../../../../../:b:/g/personal/renata_freire_sustenidos_org_br/EV12v0D2XVdJiuDtgLm4q-wBw2t3vY9VGkeGEeUoc6RrbQ?e=DRxku9" TargetMode="External"/><Relationship Id="rId92" Type="http://schemas.openxmlformats.org/officeDocument/2006/relationships/hyperlink" Target="../../../../../../../:b:/g/personal/renata_freire_sustenidos_org_br/EVlvDGqxfyJIp7RpxZ7f7foBgnjVJ3L50ysdnPuhGC_YgQ?e=425m8f" TargetMode="External"/><Relationship Id="rId213" Type="http://schemas.openxmlformats.org/officeDocument/2006/relationships/hyperlink" Target="mailto:guillermoramirezrestrepo@gmail.com" TargetMode="External"/><Relationship Id="rId420" Type="http://schemas.openxmlformats.org/officeDocument/2006/relationships/hyperlink" Target="../../../../../../../:b:/g/personal/renata_freire_sustenidos_org_br/ESUlgY0hBlhNg3Z31FoTHZAB3-IqghViLzORcidf8eJ--w?e=BzQVF5" TargetMode="External"/><Relationship Id="rId255" Type="http://schemas.openxmlformats.org/officeDocument/2006/relationships/hyperlink" Target="../../../../../../../:b:/g/personal/renata_freire_sustenidos_org_br/ESMpkMkY8jhPtSoBrMtM_YABq5u_E-cJLOAcJEI6GcrzGA?e=e8hv8I" TargetMode="External"/><Relationship Id="rId297" Type="http://schemas.openxmlformats.org/officeDocument/2006/relationships/hyperlink" Target="mailto:erickyariga@uol.com.br" TargetMode="External"/><Relationship Id="rId462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:b:/g/personal/renata_freire_sustenidos_org_br/EW9SEwNzjkpKiSW2uUIvHO0BJLGvq1xg2LzwZOlYzDuM3Q?e=erfKXQ" TargetMode="External"/><Relationship Id="rId2" Type="http://schemas.openxmlformats.org/officeDocument/2006/relationships/hyperlink" Target="../../../../../../../:b:/g/personal/renata_freire_sustenidos_org_br/EdrxpKM2N8FNiZHV9ef8pnYBTVEAJ0ZyJp9W1Mz_AXBk_g?e=BKwLqM" TargetMode="External"/><Relationship Id="rId1" Type="http://schemas.openxmlformats.org/officeDocument/2006/relationships/hyperlink" Target="../../../../../../../:b:/g/personal/renata_freire_sustenidos_org_br/EXFkmeHpSKlPkwRPzrAPNTMBm0ZdStihJbkhac0cuRU3QQ?e=hCre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../../../../../../../:b:/g/personal/renata_freire_sustenidos_org_br/EQeikMbJ269OjkTp78cM0bkBkeBcdCQSx36JtIAhiYAi6A?e=obuB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D6" sqref="D6"/>
    </sheetView>
  </sheetViews>
  <sheetFormatPr defaultRowHeight="14.5" x14ac:dyDescent="0.35"/>
  <cols>
    <col min="1" max="1" width="28.7265625" customWidth="1"/>
  </cols>
  <sheetData>
    <row r="1" spans="1:1" x14ac:dyDescent="0.35">
      <c r="A1" t="s">
        <v>0</v>
      </c>
    </row>
    <row r="2" spans="1:1" x14ac:dyDescent="0.35">
      <c r="A2" s="162" t="s">
        <v>1</v>
      </c>
    </row>
    <row r="3" spans="1:1" x14ac:dyDescent="0.35">
      <c r="A3" s="162" t="s">
        <v>2</v>
      </c>
    </row>
    <row r="4" spans="1:1" x14ac:dyDescent="0.35">
      <c r="A4" s="162" t="s">
        <v>3</v>
      </c>
    </row>
    <row r="5" spans="1:1" x14ac:dyDescent="0.35">
      <c r="A5" s="162" t="s">
        <v>4</v>
      </c>
    </row>
    <row r="6" spans="1:1" x14ac:dyDescent="0.35">
      <c r="A6" s="162" t="s">
        <v>5</v>
      </c>
    </row>
    <row r="7" spans="1:1" x14ac:dyDescent="0.35">
      <c r="A7" s="162" t="s">
        <v>6</v>
      </c>
    </row>
    <row r="8" spans="1:1" x14ac:dyDescent="0.35">
      <c r="A8" s="16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198"/>
  <sheetViews>
    <sheetView showGridLines="0" workbookViewId="0">
      <pane ySplit="1" topLeftCell="A2" activePane="bottomLeft" state="frozen"/>
      <selection pane="bottomLeft"/>
    </sheetView>
  </sheetViews>
  <sheetFormatPr defaultColWidth="20.7265625" defaultRowHeight="24.75" customHeight="1" x14ac:dyDescent="0.3"/>
  <cols>
    <col min="1" max="1" width="11.54296875" style="151" customWidth="1"/>
    <col min="2" max="2" width="15.26953125" style="140" customWidth="1"/>
    <col min="3" max="3" width="24.7265625" style="140" customWidth="1"/>
    <col min="4" max="4" width="12.453125" style="140" customWidth="1"/>
    <col min="5" max="16384" width="20.7265625" style="149"/>
  </cols>
  <sheetData>
    <row r="1" spans="1:4" ht="51" customHeight="1" x14ac:dyDescent="0.3">
      <c r="A1" s="145" t="s">
        <v>8</v>
      </c>
      <c r="B1" s="146" t="s">
        <v>9</v>
      </c>
      <c r="C1" s="146"/>
      <c r="D1" s="146" t="s">
        <v>10</v>
      </c>
    </row>
    <row r="2" spans="1:4" ht="24.75" customHeight="1" x14ac:dyDescent="0.35">
      <c r="A2" s="194">
        <v>1349</v>
      </c>
      <c r="B2" s="129" t="s">
        <v>11</v>
      </c>
      <c r="C2" s="191" t="s">
        <v>12</v>
      </c>
      <c r="D2" s="129" t="s">
        <v>13</v>
      </c>
    </row>
    <row r="3" spans="1:4" ht="24.75" customHeight="1" x14ac:dyDescent="0.35">
      <c r="A3" s="144">
        <v>1</v>
      </c>
      <c r="B3" s="129" t="s">
        <v>14</v>
      </c>
      <c r="C3" s="191" t="s">
        <v>15</v>
      </c>
      <c r="D3" s="129" t="s">
        <v>13</v>
      </c>
    </row>
    <row r="4" spans="1:4" ht="24.75" customHeight="1" x14ac:dyDescent="0.3">
      <c r="A4" s="144">
        <v>3</v>
      </c>
      <c r="B4" s="129" t="s">
        <v>16</v>
      </c>
      <c r="C4" s="129">
        <f>VLOOKUP(B4,'Informação complementares'!A114:$B$133,2)</f>
        <v>0</v>
      </c>
      <c r="D4" s="129" t="s">
        <v>13</v>
      </c>
    </row>
    <row r="5" spans="1:4" ht="24.75" customHeight="1" x14ac:dyDescent="0.3">
      <c r="A5" s="144">
        <v>4</v>
      </c>
      <c r="B5" s="129" t="s">
        <v>16</v>
      </c>
      <c r="C5" s="129">
        <f>VLOOKUP(B5,'Informação complementares'!A115:$B$133,2)</f>
        <v>0</v>
      </c>
      <c r="D5" s="129" t="s">
        <v>13</v>
      </c>
    </row>
    <row r="6" spans="1:4" ht="24.75" customHeight="1" x14ac:dyDescent="0.35">
      <c r="A6" s="194">
        <v>1350</v>
      </c>
      <c r="B6" s="129" t="s">
        <v>11</v>
      </c>
      <c r="C6" s="191" t="s">
        <v>12</v>
      </c>
      <c r="D6" s="129" t="s">
        <v>13</v>
      </c>
    </row>
    <row r="7" spans="1:4" ht="24.75" customHeight="1" x14ac:dyDescent="0.3">
      <c r="A7" s="144">
        <v>9</v>
      </c>
      <c r="B7" s="129" t="s">
        <v>16</v>
      </c>
      <c r="C7" s="129">
        <f>VLOOKUP(B7,'Informação complementares'!A117:$B$133,2)</f>
        <v>0</v>
      </c>
      <c r="D7" s="129" t="s">
        <v>13</v>
      </c>
    </row>
    <row r="8" spans="1:4" ht="24.75" customHeight="1" x14ac:dyDescent="0.35">
      <c r="A8" s="144">
        <v>11</v>
      </c>
      <c r="B8" s="129" t="s">
        <v>11</v>
      </c>
      <c r="C8" s="191" t="s">
        <v>12</v>
      </c>
      <c r="D8" s="129" t="s">
        <v>13</v>
      </c>
    </row>
    <row r="9" spans="1:4" ht="24.75" customHeight="1" x14ac:dyDescent="0.35">
      <c r="A9" s="194">
        <v>1351</v>
      </c>
      <c r="B9" s="129" t="s">
        <v>11</v>
      </c>
      <c r="C9" s="191" t="s">
        <v>12</v>
      </c>
      <c r="D9" s="129" t="s">
        <v>13</v>
      </c>
    </row>
    <row r="10" spans="1:4" ht="24.75" customHeight="1" x14ac:dyDescent="0.35">
      <c r="A10" s="144">
        <v>12</v>
      </c>
      <c r="B10" s="129" t="s">
        <v>14</v>
      </c>
      <c r="C10" s="191" t="s">
        <v>15</v>
      </c>
      <c r="D10" s="129" t="s">
        <v>13</v>
      </c>
    </row>
    <row r="11" spans="1:4" ht="24.75" customHeight="1" x14ac:dyDescent="0.35">
      <c r="A11" s="183">
        <v>13</v>
      </c>
      <c r="B11" s="129" t="s">
        <v>14</v>
      </c>
      <c r="C11" s="191" t="s">
        <v>15</v>
      </c>
      <c r="D11" s="129" t="s">
        <v>13</v>
      </c>
    </row>
    <row r="12" spans="1:4" ht="24.75" customHeight="1" x14ac:dyDescent="0.35">
      <c r="A12" s="144">
        <v>14</v>
      </c>
      <c r="B12" s="129" t="s">
        <v>14</v>
      </c>
      <c r="C12" s="191" t="s">
        <v>15</v>
      </c>
      <c r="D12" s="129" t="s">
        <v>13</v>
      </c>
    </row>
    <row r="13" spans="1:4" ht="24.75" customHeight="1" x14ac:dyDescent="0.35">
      <c r="A13" s="144">
        <v>15</v>
      </c>
      <c r="B13" s="129" t="s">
        <v>17</v>
      </c>
      <c r="C13" s="190" t="s">
        <v>18</v>
      </c>
      <c r="D13" s="129" t="s">
        <v>13</v>
      </c>
    </row>
    <row r="14" spans="1:4" ht="24.75" customHeight="1" x14ac:dyDescent="0.35">
      <c r="A14" s="144">
        <v>16</v>
      </c>
      <c r="B14" s="129" t="s">
        <v>11</v>
      </c>
      <c r="C14" s="191" t="s">
        <v>12</v>
      </c>
      <c r="D14" s="129" t="s">
        <v>13</v>
      </c>
    </row>
    <row r="15" spans="1:4" ht="24.75" customHeight="1" x14ac:dyDescent="0.35">
      <c r="A15" s="144">
        <v>17</v>
      </c>
      <c r="B15" s="129" t="s">
        <v>11</v>
      </c>
      <c r="C15" s="191" t="s">
        <v>12</v>
      </c>
      <c r="D15" s="129" t="s">
        <v>13</v>
      </c>
    </row>
    <row r="16" spans="1:4" ht="24.75" customHeight="1" x14ac:dyDescent="0.35">
      <c r="A16" s="144">
        <v>74</v>
      </c>
      <c r="B16" s="129" t="s">
        <v>19</v>
      </c>
      <c r="C16" s="192" t="s">
        <v>20</v>
      </c>
      <c r="D16" s="129" t="s">
        <v>13</v>
      </c>
    </row>
    <row r="17" spans="1:4" ht="24.75" customHeight="1" x14ac:dyDescent="0.35">
      <c r="A17" s="144">
        <v>895</v>
      </c>
      <c r="B17" s="129" t="s">
        <v>11</v>
      </c>
      <c r="C17" s="191" t="s">
        <v>12</v>
      </c>
      <c r="D17" s="129" t="s">
        <v>13</v>
      </c>
    </row>
    <row r="18" spans="1:4" ht="24.75" customHeight="1" x14ac:dyDescent="0.35">
      <c r="A18" s="144">
        <v>182</v>
      </c>
      <c r="B18" s="129" t="s">
        <v>14</v>
      </c>
      <c r="C18" s="191" t="s">
        <v>15</v>
      </c>
      <c r="D18" s="129" t="s">
        <v>13</v>
      </c>
    </row>
    <row r="19" spans="1:4" ht="24.75" customHeight="1" x14ac:dyDescent="0.35">
      <c r="A19" s="144">
        <v>183</v>
      </c>
      <c r="B19" s="129" t="s">
        <v>14</v>
      </c>
      <c r="C19" s="191" t="s">
        <v>15</v>
      </c>
      <c r="D19" s="129" t="s">
        <v>13</v>
      </c>
    </row>
    <row r="20" spans="1:4" ht="24.75" customHeight="1" x14ac:dyDescent="0.35">
      <c r="A20" s="144">
        <v>19</v>
      </c>
      <c r="B20" s="129" t="s">
        <v>14</v>
      </c>
      <c r="C20" s="191" t="s">
        <v>15</v>
      </c>
      <c r="D20" s="129" t="s">
        <v>13</v>
      </c>
    </row>
    <row r="21" spans="1:4" ht="24.75" customHeight="1" x14ac:dyDescent="0.35">
      <c r="A21" s="144">
        <v>159</v>
      </c>
      <c r="B21" s="129" t="s">
        <v>16</v>
      </c>
      <c r="C21" s="191" t="s">
        <v>21</v>
      </c>
      <c r="D21" s="129" t="s">
        <v>13</v>
      </c>
    </row>
    <row r="22" spans="1:4" ht="24.75" customHeight="1" x14ac:dyDescent="0.35">
      <c r="A22" s="144">
        <v>24</v>
      </c>
      <c r="B22" s="129" t="s">
        <v>16</v>
      </c>
      <c r="C22" s="191" t="s">
        <v>21</v>
      </c>
      <c r="D22" s="129" t="s">
        <v>13</v>
      </c>
    </row>
    <row r="23" spans="1:4" ht="24.75" customHeight="1" x14ac:dyDescent="0.35">
      <c r="A23" s="144">
        <v>7</v>
      </c>
      <c r="B23" s="129" t="s">
        <v>19</v>
      </c>
      <c r="C23" s="192" t="s">
        <v>20</v>
      </c>
      <c r="D23" s="129" t="s">
        <v>13</v>
      </c>
    </row>
    <row r="24" spans="1:4" ht="24.75" customHeight="1" x14ac:dyDescent="0.35">
      <c r="A24" s="144">
        <v>41</v>
      </c>
      <c r="B24" s="129" t="s">
        <v>22</v>
      </c>
      <c r="C24" s="192" t="s">
        <v>23</v>
      </c>
      <c r="D24" s="129" t="s">
        <v>13</v>
      </c>
    </row>
    <row r="25" spans="1:4" ht="24.75" customHeight="1" x14ac:dyDescent="0.35">
      <c r="A25" s="144">
        <v>207</v>
      </c>
      <c r="B25" s="129" t="s">
        <v>22</v>
      </c>
      <c r="C25" s="192" t="s">
        <v>23</v>
      </c>
      <c r="D25" s="129" t="s">
        <v>13</v>
      </c>
    </row>
    <row r="26" spans="1:4" ht="24.75" customHeight="1" x14ac:dyDescent="0.35">
      <c r="A26" s="144">
        <v>45</v>
      </c>
      <c r="B26" s="129" t="s">
        <v>22</v>
      </c>
      <c r="C26" s="192" t="s">
        <v>23</v>
      </c>
      <c r="D26" s="129" t="s">
        <v>13</v>
      </c>
    </row>
    <row r="27" spans="1:4" ht="24.75" customHeight="1" x14ac:dyDescent="0.35">
      <c r="A27" s="144">
        <v>47</v>
      </c>
      <c r="B27" s="129" t="s">
        <v>22</v>
      </c>
      <c r="C27" s="192" t="s">
        <v>23</v>
      </c>
      <c r="D27" s="129" t="s">
        <v>13</v>
      </c>
    </row>
    <row r="28" spans="1:4" ht="24.75" customHeight="1" x14ac:dyDescent="0.35">
      <c r="A28" s="144">
        <v>51</v>
      </c>
      <c r="B28" s="129" t="s">
        <v>22</v>
      </c>
      <c r="C28" s="192" t="s">
        <v>23</v>
      </c>
      <c r="D28" s="129" t="s">
        <v>13</v>
      </c>
    </row>
    <row r="29" spans="1:4" ht="24.75" customHeight="1" x14ac:dyDescent="0.35">
      <c r="A29" s="144">
        <v>52</v>
      </c>
      <c r="B29" s="129" t="s">
        <v>22</v>
      </c>
      <c r="C29" s="192" t="s">
        <v>23</v>
      </c>
      <c r="D29" s="129" t="s">
        <v>13</v>
      </c>
    </row>
    <row r="30" spans="1:4" ht="24.75" customHeight="1" x14ac:dyDescent="0.35">
      <c r="A30" s="194"/>
      <c r="B30" s="129" t="s">
        <v>16</v>
      </c>
      <c r="C30" s="191" t="s">
        <v>21</v>
      </c>
      <c r="D30" s="129" t="s">
        <v>13</v>
      </c>
    </row>
    <row r="31" spans="1:4" ht="24.75" customHeight="1" x14ac:dyDescent="0.35">
      <c r="A31" s="144">
        <v>25</v>
      </c>
      <c r="B31" s="129" t="s">
        <v>14</v>
      </c>
      <c r="C31" s="191" t="s">
        <v>15</v>
      </c>
      <c r="D31" s="129" t="s">
        <v>13</v>
      </c>
    </row>
    <row r="32" spans="1:4" ht="24.75" customHeight="1" x14ac:dyDescent="0.35">
      <c r="A32" s="144">
        <v>256</v>
      </c>
      <c r="B32" s="129" t="s">
        <v>19</v>
      </c>
      <c r="C32" s="192" t="s">
        <v>20</v>
      </c>
      <c r="D32" s="129" t="s">
        <v>13</v>
      </c>
    </row>
    <row r="33" spans="1:4" ht="24.75" customHeight="1" x14ac:dyDescent="0.35">
      <c r="A33" s="194">
        <v>1352</v>
      </c>
      <c r="B33" s="129" t="s">
        <v>16</v>
      </c>
      <c r="C33" s="191" t="s">
        <v>21</v>
      </c>
      <c r="D33" s="129" t="s">
        <v>13</v>
      </c>
    </row>
    <row r="34" spans="1:4" ht="24.75" customHeight="1" x14ac:dyDescent="0.35">
      <c r="A34" s="144">
        <v>78</v>
      </c>
      <c r="B34" s="129" t="s">
        <v>19</v>
      </c>
      <c r="C34" s="192" t="s">
        <v>20</v>
      </c>
      <c r="D34" s="129" t="s">
        <v>13</v>
      </c>
    </row>
    <row r="35" spans="1:4" ht="24.75" customHeight="1" x14ac:dyDescent="0.35">
      <c r="A35" s="144">
        <v>28</v>
      </c>
      <c r="B35" s="129" t="s">
        <v>14</v>
      </c>
      <c r="C35" s="191" t="s">
        <v>15</v>
      </c>
      <c r="D35" s="129" t="s">
        <v>13</v>
      </c>
    </row>
    <row r="36" spans="1:4" ht="24.75" customHeight="1" x14ac:dyDescent="0.35">
      <c r="A36" s="144">
        <v>225</v>
      </c>
      <c r="B36" s="129" t="s">
        <v>16</v>
      </c>
      <c r="C36" s="191" t="s">
        <v>21</v>
      </c>
      <c r="D36" s="129" t="s">
        <v>13</v>
      </c>
    </row>
    <row r="37" spans="1:4" ht="24.75" customHeight="1" x14ac:dyDescent="0.35">
      <c r="A37" s="144">
        <v>29</v>
      </c>
      <c r="B37" s="129" t="s">
        <v>22</v>
      </c>
      <c r="C37" s="192" t="s">
        <v>23</v>
      </c>
      <c r="D37" s="129" t="s">
        <v>13</v>
      </c>
    </row>
    <row r="38" spans="1:4" ht="24.75" customHeight="1" x14ac:dyDescent="0.35">
      <c r="A38" s="144">
        <v>738</v>
      </c>
      <c r="B38" s="129" t="s">
        <v>19</v>
      </c>
      <c r="C38" s="192" t="s">
        <v>20</v>
      </c>
      <c r="D38" s="129" t="s">
        <v>13</v>
      </c>
    </row>
    <row r="39" spans="1:4" ht="24.75" customHeight="1" x14ac:dyDescent="0.35">
      <c r="A39" s="144">
        <v>33</v>
      </c>
      <c r="B39" s="129" t="s">
        <v>11</v>
      </c>
      <c r="C39" s="191" t="s">
        <v>12</v>
      </c>
      <c r="D39" s="129" t="s">
        <v>13</v>
      </c>
    </row>
    <row r="40" spans="1:4" ht="24.75" customHeight="1" x14ac:dyDescent="0.35">
      <c r="A40" s="144">
        <v>53</v>
      </c>
      <c r="B40" s="129" t="s">
        <v>22</v>
      </c>
      <c r="C40" s="192" t="s">
        <v>23</v>
      </c>
      <c r="D40" s="129" t="s">
        <v>13</v>
      </c>
    </row>
    <row r="41" spans="1:4" ht="24.75" customHeight="1" x14ac:dyDescent="0.35">
      <c r="A41" s="144">
        <v>54</v>
      </c>
      <c r="B41" s="129" t="s">
        <v>22</v>
      </c>
      <c r="C41" s="192" t="s">
        <v>23</v>
      </c>
      <c r="D41" s="129" t="s">
        <v>13</v>
      </c>
    </row>
    <row r="42" spans="1:4" ht="24.75" customHeight="1" x14ac:dyDescent="0.35">
      <c r="A42" s="144">
        <v>55</v>
      </c>
      <c r="B42" s="129" t="s">
        <v>22</v>
      </c>
      <c r="C42" s="192" t="s">
        <v>23</v>
      </c>
      <c r="D42" s="129" t="s">
        <v>13</v>
      </c>
    </row>
    <row r="43" spans="1:4" ht="24.75" customHeight="1" x14ac:dyDescent="0.35">
      <c r="A43" s="144">
        <v>160</v>
      </c>
      <c r="B43" s="129" t="s">
        <v>16</v>
      </c>
      <c r="C43" s="191" t="s">
        <v>21</v>
      </c>
      <c r="D43" s="129" t="s">
        <v>13</v>
      </c>
    </row>
    <row r="44" spans="1:4" ht="24.75" customHeight="1" x14ac:dyDescent="0.35">
      <c r="A44" s="144">
        <v>34</v>
      </c>
      <c r="B44" s="129" t="s">
        <v>14</v>
      </c>
      <c r="C44" s="191" t="s">
        <v>15</v>
      </c>
      <c r="D44" s="129" t="s">
        <v>13</v>
      </c>
    </row>
    <row r="45" spans="1:4" ht="24.75" customHeight="1" x14ac:dyDescent="0.35">
      <c r="A45" s="144">
        <v>35</v>
      </c>
      <c r="B45" s="129" t="s">
        <v>14</v>
      </c>
      <c r="C45" s="191" t="s">
        <v>15</v>
      </c>
      <c r="D45" s="129" t="s">
        <v>13</v>
      </c>
    </row>
    <row r="46" spans="1:4" ht="24.75" customHeight="1" x14ac:dyDescent="0.35">
      <c r="A46" s="144">
        <v>36</v>
      </c>
      <c r="B46" s="129" t="s">
        <v>16</v>
      </c>
      <c r="C46" s="191" t="s">
        <v>21</v>
      </c>
      <c r="D46" s="129" t="s">
        <v>13</v>
      </c>
    </row>
    <row r="47" spans="1:4" ht="24.75" customHeight="1" x14ac:dyDescent="0.35">
      <c r="A47" s="144">
        <v>187</v>
      </c>
      <c r="B47" s="129" t="s">
        <v>14</v>
      </c>
      <c r="C47" s="191" t="s">
        <v>15</v>
      </c>
      <c r="D47" s="129" t="s">
        <v>13</v>
      </c>
    </row>
    <row r="48" spans="1:4" ht="24.75" customHeight="1" x14ac:dyDescent="0.35">
      <c r="A48" s="144">
        <v>37</v>
      </c>
      <c r="B48" s="129" t="s">
        <v>24</v>
      </c>
      <c r="C48" s="191" t="s">
        <v>25</v>
      </c>
      <c r="D48" s="129" t="s">
        <v>13</v>
      </c>
    </row>
    <row r="49" spans="1:4" ht="24.75" customHeight="1" x14ac:dyDescent="0.35">
      <c r="A49" s="144">
        <v>38</v>
      </c>
      <c r="B49" s="129" t="s">
        <v>16</v>
      </c>
      <c r="C49" s="191" t="s">
        <v>21</v>
      </c>
      <c r="D49" s="129" t="s">
        <v>13</v>
      </c>
    </row>
    <row r="50" spans="1:4" ht="24.75" customHeight="1" x14ac:dyDescent="0.35">
      <c r="A50" s="144">
        <v>810</v>
      </c>
      <c r="B50" s="129" t="s">
        <v>26</v>
      </c>
      <c r="C50" s="191" t="s">
        <v>27</v>
      </c>
      <c r="D50" s="129" t="s">
        <v>13</v>
      </c>
    </row>
    <row r="51" spans="1:4" ht="24.75" customHeight="1" x14ac:dyDescent="0.35">
      <c r="A51" s="144">
        <v>39</v>
      </c>
      <c r="B51" s="129" t="s">
        <v>22</v>
      </c>
      <c r="C51" s="192" t="s">
        <v>23</v>
      </c>
      <c r="D51" s="129" t="s">
        <v>13</v>
      </c>
    </row>
    <row r="52" spans="1:4" ht="24.75" customHeight="1" x14ac:dyDescent="0.35">
      <c r="A52" s="144">
        <v>8</v>
      </c>
      <c r="B52" s="129" t="s">
        <v>19</v>
      </c>
      <c r="C52" s="192" t="s">
        <v>20</v>
      </c>
      <c r="D52" s="129" t="s">
        <v>13</v>
      </c>
    </row>
    <row r="53" spans="1:4" ht="24.75" customHeight="1" x14ac:dyDescent="0.35">
      <c r="A53" s="144">
        <v>283</v>
      </c>
      <c r="B53" s="129" t="s">
        <v>16</v>
      </c>
      <c r="C53" s="191" t="s">
        <v>21</v>
      </c>
      <c r="D53" s="129" t="s">
        <v>13</v>
      </c>
    </row>
    <row r="54" spans="1:4" ht="24.75" customHeight="1" x14ac:dyDescent="0.35">
      <c r="A54" s="144">
        <v>282</v>
      </c>
      <c r="B54" s="129" t="s">
        <v>16</v>
      </c>
      <c r="C54" s="191" t="s">
        <v>21</v>
      </c>
      <c r="D54" s="129" t="s">
        <v>13</v>
      </c>
    </row>
    <row r="55" spans="1:4" ht="24.75" customHeight="1" x14ac:dyDescent="0.35">
      <c r="A55" s="144">
        <v>766</v>
      </c>
      <c r="B55" s="129" t="s">
        <v>16</v>
      </c>
      <c r="C55" s="191" t="s">
        <v>21</v>
      </c>
      <c r="D55" s="129" t="s">
        <v>13</v>
      </c>
    </row>
    <row r="56" spans="1:4" ht="24.75" customHeight="1" x14ac:dyDescent="0.35">
      <c r="A56" s="144">
        <v>248</v>
      </c>
      <c r="B56" s="129" t="s">
        <v>16</v>
      </c>
      <c r="C56" s="191" t="s">
        <v>21</v>
      </c>
      <c r="D56" s="129" t="s">
        <v>13</v>
      </c>
    </row>
    <row r="57" spans="1:4" ht="24.75" customHeight="1" x14ac:dyDescent="0.35">
      <c r="A57" s="144">
        <v>89</v>
      </c>
      <c r="B57" s="129" t="s">
        <v>16</v>
      </c>
      <c r="C57" s="191" t="s">
        <v>21</v>
      </c>
      <c r="D57" s="129" t="s">
        <v>13</v>
      </c>
    </row>
    <row r="58" spans="1:4" ht="24.75" customHeight="1" x14ac:dyDescent="0.35">
      <c r="A58" s="144">
        <v>90</v>
      </c>
      <c r="B58" s="129" t="s">
        <v>16</v>
      </c>
      <c r="C58" s="191" t="s">
        <v>21</v>
      </c>
      <c r="D58" s="129" t="s">
        <v>13</v>
      </c>
    </row>
    <row r="59" spans="1:4" ht="24.75" customHeight="1" x14ac:dyDescent="0.35">
      <c r="A59" s="144">
        <v>217</v>
      </c>
      <c r="B59" s="129" t="s">
        <v>16</v>
      </c>
      <c r="C59" s="191" t="s">
        <v>21</v>
      </c>
      <c r="D59" s="129" t="s">
        <v>13</v>
      </c>
    </row>
    <row r="60" spans="1:4" ht="24.75" customHeight="1" x14ac:dyDescent="0.35">
      <c r="A60" s="144">
        <v>218</v>
      </c>
      <c r="B60" s="129" t="s">
        <v>16</v>
      </c>
      <c r="C60" s="191" t="s">
        <v>21</v>
      </c>
      <c r="D60" s="129" t="s">
        <v>13</v>
      </c>
    </row>
    <row r="61" spans="1:4" ht="24.75" customHeight="1" x14ac:dyDescent="0.35">
      <c r="A61" s="144">
        <v>233</v>
      </c>
      <c r="B61" s="129" t="s">
        <v>16</v>
      </c>
      <c r="C61" s="191" t="s">
        <v>21</v>
      </c>
      <c r="D61" s="129" t="s">
        <v>13</v>
      </c>
    </row>
    <row r="62" spans="1:4" ht="24.75" customHeight="1" x14ac:dyDescent="0.35">
      <c r="A62" s="144">
        <v>40</v>
      </c>
      <c r="B62" s="129" t="s">
        <v>22</v>
      </c>
      <c r="C62" s="192" t="s">
        <v>23</v>
      </c>
      <c r="D62" s="129" t="s">
        <v>13</v>
      </c>
    </row>
    <row r="63" spans="1:4" ht="24.75" customHeight="1" x14ac:dyDescent="0.35">
      <c r="A63" s="144">
        <v>392</v>
      </c>
      <c r="B63" s="129" t="s">
        <v>16</v>
      </c>
      <c r="C63" s="191" t="s">
        <v>21</v>
      </c>
      <c r="D63" s="129" t="s">
        <v>13</v>
      </c>
    </row>
    <row r="64" spans="1:4" ht="24.75" customHeight="1" x14ac:dyDescent="0.35">
      <c r="A64" s="144">
        <v>42</v>
      </c>
      <c r="B64" s="129" t="s">
        <v>22</v>
      </c>
      <c r="C64" s="192" t="s">
        <v>23</v>
      </c>
      <c r="D64" s="129" t="s">
        <v>13</v>
      </c>
    </row>
    <row r="65" spans="1:4" ht="24.75" customHeight="1" x14ac:dyDescent="0.35">
      <c r="A65" s="144">
        <v>43</v>
      </c>
      <c r="B65" s="129" t="s">
        <v>22</v>
      </c>
      <c r="C65" s="192" t="s">
        <v>23</v>
      </c>
      <c r="D65" s="129" t="s">
        <v>13</v>
      </c>
    </row>
    <row r="66" spans="1:4" ht="24.75" customHeight="1" x14ac:dyDescent="0.35">
      <c r="A66" s="144">
        <v>44</v>
      </c>
      <c r="B66" s="129" t="s">
        <v>22</v>
      </c>
      <c r="C66" s="192" t="s">
        <v>23</v>
      </c>
      <c r="D66" s="129" t="s">
        <v>13</v>
      </c>
    </row>
    <row r="67" spans="1:4" ht="24.75" customHeight="1" x14ac:dyDescent="0.35">
      <c r="A67" s="144">
        <v>79</v>
      </c>
      <c r="B67" s="129" t="s">
        <v>28</v>
      </c>
      <c r="C67" s="191" t="s">
        <v>29</v>
      </c>
      <c r="D67" s="129" t="s">
        <v>13</v>
      </c>
    </row>
    <row r="68" spans="1:4" ht="24.75" customHeight="1" x14ac:dyDescent="0.35">
      <c r="A68" s="144">
        <v>82</v>
      </c>
      <c r="B68" s="129" t="s">
        <v>28</v>
      </c>
      <c r="C68" s="191" t="s">
        <v>29</v>
      </c>
      <c r="D68" s="129" t="s">
        <v>13</v>
      </c>
    </row>
    <row r="69" spans="1:4" ht="24.75" customHeight="1" x14ac:dyDescent="0.35">
      <c r="A69" s="144">
        <v>981</v>
      </c>
      <c r="B69" s="129" t="s">
        <v>28</v>
      </c>
      <c r="C69" s="191" t="s">
        <v>29</v>
      </c>
      <c r="D69" s="129" t="s">
        <v>13</v>
      </c>
    </row>
    <row r="70" spans="1:4" ht="24.75" customHeight="1" x14ac:dyDescent="0.35">
      <c r="A70" s="144">
        <v>48</v>
      </c>
      <c r="B70" s="129" t="s">
        <v>16</v>
      </c>
      <c r="C70" s="191" t="s">
        <v>21</v>
      </c>
      <c r="D70" s="129" t="s">
        <v>13</v>
      </c>
    </row>
    <row r="71" spans="1:4" ht="24.75" customHeight="1" x14ac:dyDescent="0.35">
      <c r="A71" s="144">
        <v>125</v>
      </c>
      <c r="B71" s="129" t="s">
        <v>22</v>
      </c>
      <c r="C71" s="192" t="s">
        <v>23</v>
      </c>
      <c r="D71" s="129" t="s">
        <v>13</v>
      </c>
    </row>
    <row r="72" spans="1:4" ht="24.75" customHeight="1" x14ac:dyDescent="0.35">
      <c r="A72" s="144">
        <v>49</v>
      </c>
      <c r="B72" s="129" t="s">
        <v>22</v>
      </c>
      <c r="C72" s="192" t="s">
        <v>23</v>
      </c>
      <c r="D72" s="129" t="s">
        <v>13</v>
      </c>
    </row>
    <row r="73" spans="1:4" ht="24.75" customHeight="1" x14ac:dyDescent="0.35">
      <c r="A73" s="144">
        <v>206</v>
      </c>
      <c r="B73" s="129" t="s">
        <v>22</v>
      </c>
      <c r="C73" s="192" t="s">
        <v>23</v>
      </c>
      <c r="D73" s="129" t="s">
        <v>13</v>
      </c>
    </row>
    <row r="74" spans="1:4" ht="24.75" customHeight="1" x14ac:dyDescent="0.35">
      <c r="A74" s="144">
        <v>806</v>
      </c>
      <c r="B74" s="129" t="s">
        <v>24</v>
      </c>
      <c r="C74" s="191" t="s">
        <v>25</v>
      </c>
      <c r="D74" s="129" t="s">
        <v>13</v>
      </c>
    </row>
    <row r="75" spans="1:4" ht="24.75" customHeight="1" x14ac:dyDescent="0.35">
      <c r="A75" s="144">
        <v>126</v>
      </c>
      <c r="B75" s="129" t="s">
        <v>30</v>
      </c>
      <c r="C75" s="191" t="s">
        <v>31</v>
      </c>
      <c r="D75" s="129" t="s">
        <v>13</v>
      </c>
    </row>
    <row r="76" spans="1:4" ht="24.75" customHeight="1" x14ac:dyDescent="0.35">
      <c r="A76" s="144">
        <v>127</v>
      </c>
      <c r="B76" s="129" t="s">
        <v>30</v>
      </c>
      <c r="C76" s="191" t="s">
        <v>31</v>
      </c>
      <c r="D76" s="129" t="s">
        <v>13</v>
      </c>
    </row>
    <row r="77" spans="1:4" ht="24.75" customHeight="1" x14ac:dyDescent="0.35">
      <c r="A77" s="144">
        <v>192</v>
      </c>
      <c r="B77" s="129" t="s">
        <v>30</v>
      </c>
      <c r="C77" s="191" t="s">
        <v>31</v>
      </c>
      <c r="D77" s="129" t="s">
        <v>13</v>
      </c>
    </row>
    <row r="78" spans="1:4" ht="24.75" customHeight="1" x14ac:dyDescent="0.35">
      <c r="A78" s="144">
        <v>57</v>
      </c>
      <c r="B78" s="129" t="s">
        <v>22</v>
      </c>
      <c r="C78" s="192" t="s">
        <v>23</v>
      </c>
      <c r="D78" s="129" t="s">
        <v>13</v>
      </c>
    </row>
    <row r="79" spans="1:4" ht="24.75" customHeight="1" x14ac:dyDescent="0.35">
      <c r="A79" s="144">
        <v>898</v>
      </c>
      <c r="B79" s="129" t="s">
        <v>16</v>
      </c>
      <c r="C79" s="191" t="s">
        <v>21</v>
      </c>
      <c r="D79" s="129" t="s">
        <v>13</v>
      </c>
    </row>
    <row r="80" spans="1:4" ht="24.75" customHeight="1" x14ac:dyDescent="0.35">
      <c r="A80" s="144">
        <v>156</v>
      </c>
      <c r="B80" s="129" t="s">
        <v>16</v>
      </c>
      <c r="C80" s="191" t="s">
        <v>21</v>
      </c>
      <c r="D80" s="129" t="s">
        <v>13</v>
      </c>
    </row>
    <row r="81" spans="1:4" ht="24.75" customHeight="1" x14ac:dyDescent="0.35">
      <c r="A81" s="144">
        <v>59</v>
      </c>
      <c r="B81" s="129" t="s">
        <v>28</v>
      </c>
      <c r="C81" s="191" t="s">
        <v>29</v>
      </c>
      <c r="D81" s="129" t="s">
        <v>13</v>
      </c>
    </row>
    <row r="82" spans="1:4" ht="24.75" customHeight="1" x14ac:dyDescent="0.35">
      <c r="A82" s="144">
        <v>80</v>
      </c>
      <c r="B82" s="129" t="s">
        <v>19</v>
      </c>
      <c r="C82" s="192" t="s">
        <v>20</v>
      </c>
      <c r="D82" s="129" t="s">
        <v>13</v>
      </c>
    </row>
    <row r="83" spans="1:4" ht="24.75" customHeight="1" x14ac:dyDescent="0.35">
      <c r="A83" s="194">
        <v>1353</v>
      </c>
      <c r="B83" s="129" t="s">
        <v>16</v>
      </c>
      <c r="C83" s="191" t="s">
        <v>21</v>
      </c>
      <c r="D83" s="129" t="s">
        <v>13</v>
      </c>
    </row>
    <row r="84" spans="1:4" ht="24.75" customHeight="1" x14ac:dyDescent="0.35">
      <c r="A84" s="144">
        <v>208</v>
      </c>
      <c r="B84" s="129" t="s">
        <v>30</v>
      </c>
      <c r="C84" s="191" t="s">
        <v>31</v>
      </c>
      <c r="D84" s="129" t="s">
        <v>13</v>
      </c>
    </row>
    <row r="85" spans="1:4" ht="24.75" customHeight="1" x14ac:dyDescent="0.35">
      <c r="A85" s="144">
        <v>161</v>
      </c>
      <c r="B85" s="129" t="s">
        <v>30</v>
      </c>
      <c r="C85" s="191" t="s">
        <v>31</v>
      </c>
      <c r="D85" s="129" t="s">
        <v>13</v>
      </c>
    </row>
    <row r="86" spans="1:4" ht="24.75" customHeight="1" x14ac:dyDescent="0.35">
      <c r="A86" s="144">
        <v>163</v>
      </c>
      <c r="B86" s="129" t="s">
        <v>30</v>
      </c>
      <c r="C86" s="191" t="s">
        <v>31</v>
      </c>
      <c r="D86" s="129" t="s">
        <v>13</v>
      </c>
    </row>
    <row r="87" spans="1:4" ht="24.75" customHeight="1" x14ac:dyDescent="0.35">
      <c r="A87" s="144">
        <v>164</v>
      </c>
      <c r="B87" s="129" t="s">
        <v>30</v>
      </c>
      <c r="C87" s="191" t="s">
        <v>31</v>
      </c>
      <c r="D87" s="129" t="s">
        <v>13</v>
      </c>
    </row>
    <row r="88" spans="1:4" ht="24.75" customHeight="1" x14ac:dyDescent="0.35">
      <c r="A88" s="144" t="s">
        <v>32</v>
      </c>
      <c r="B88" s="129" t="s">
        <v>14</v>
      </c>
      <c r="C88" s="191" t="s">
        <v>15</v>
      </c>
      <c r="D88" s="129" t="s">
        <v>13</v>
      </c>
    </row>
    <row r="89" spans="1:4" ht="24.75" customHeight="1" x14ac:dyDescent="0.35">
      <c r="A89" s="144">
        <v>157</v>
      </c>
      <c r="B89" s="129" t="s">
        <v>16</v>
      </c>
      <c r="C89" s="191" t="s">
        <v>21</v>
      </c>
      <c r="D89" s="129" t="s">
        <v>13</v>
      </c>
    </row>
    <row r="90" spans="1:4" ht="24.75" customHeight="1" x14ac:dyDescent="0.35">
      <c r="A90" s="144">
        <v>83</v>
      </c>
      <c r="B90" s="129" t="s">
        <v>22</v>
      </c>
      <c r="C90" s="192" t="s">
        <v>23</v>
      </c>
      <c r="D90" s="129" t="s">
        <v>13</v>
      </c>
    </row>
    <row r="91" spans="1:4" ht="24.75" customHeight="1" x14ac:dyDescent="0.35">
      <c r="A91" s="144">
        <v>167</v>
      </c>
      <c r="B91" s="129" t="s">
        <v>14</v>
      </c>
      <c r="C91" s="191" t="s">
        <v>15</v>
      </c>
      <c r="D91" s="129" t="s">
        <v>13</v>
      </c>
    </row>
    <row r="92" spans="1:4" ht="24.75" customHeight="1" x14ac:dyDescent="0.35">
      <c r="A92" s="144">
        <v>316</v>
      </c>
      <c r="B92" s="129" t="s">
        <v>14</v>
      </c>
      <c r="C92" s="191" t="s">
        <v>15</v>
      </c>
      <c r="D92" s="129" t="s">
        <v>13</v>
      </c>
    </row>
    <row r="93" spans="1:4" ht="24.75" customHeight="1" x14ac:dyDescent="0.35">
      <c r="A93" s="144">
        <v>168</v>
      </c>
      <c r="B93" s="129" t="s">
        <v>14</v>
      </c>
      <c r="C93" s="191" t="s">
        <v>15</v>
      </c>
      <c r="D93" s="129" t="s">
        <v>13</v>
      </c>
    </row>
    <row r="94" spans="1:4" ht="24.75" customHeight="1" x14ac:dyDescent="0.35">
      <c r="A94" s="144">
        <v>169</v>
      </c>
      <c r="B94" s="129" t="s">
        <v>14</v>
      </c>
      <c r="C94" s="191" t="s">
        <v>15</v>
      </c>
      <c r="D94" s="129" t="s">
        <v>13</v>
      </c>
    </row>
    <row r="95" spans="1:4" ht="24.75" customHeight="1" x14ac:dyDescent="0.35">
      <c r="A95" s="144">
        <v>227</v>
      </c>
      <c r="B95" s="129" t="s">
        <v>14</v>
      </c>
      <c r="C95" s="191" t="s">
        <v>15</v>
      </c>
      <c r="D95" s="129" t="s">
        <v>13</v>
      </c>
    </row>
    <row r="96" spans="1:4" ht="24.75" customHeight="1" x14ac:dyDescent="0.35">
      <c r="A96" s="144">
        <v>170</v>
      </c>
      <c r="B96" s="129" t="s">
        <v>14</v>
      </c>
      <c r="C96" s="191" t="s">
        <v>15</v>
      </c>
      <c r="D96" s="129" t="s">
        <v>13</v>
      </c>
    </row>
    <row r="97" spans="1:4" ht="24.75" customHeight="1" x14ac:dyDescent="0.35">
      <c r="A97" s="144">
        <v>171</v>
      </c>
      <c r="B97" s="129" t="s">
        <v>14</v>
      </c>
      <c r="C97" s="191" t="s">
        <v>15</v>
      </c>
      <c r="D97" s="129" t="s">
        <v>13</v>
      </c>
    </row>
    <row r="98" spans="1:4" ht="24.75" customHeight="1" x14ac:dyDescent="0.35">
      <c r="A98" s="144">
        <v>84</v>
      </c>
      <c r="B98" s="129" t="s">
        <v>19</v>
      </c>
      <c r="C98" s="192" t="s">
        <v>20</v>
      </c>
      <c r="D98" s="129" t="s">
        <v>13</v>
      </c>
    </row>
    <row r="99" spans="1:4" ht="24.75" customHeight="1" x14ac:dyDescent="0.35">
      <c r="A99" s="144">
        <v>172</v>
      </c>
      <c r="B99" s="129" t="s">
        <v>30</v>
      </c>
      <c r="C99" s="191" t="s">
        <v>31</v>
      </c>
      <c r="D99" s="129" t="s">
        <v>13</v>
      </c>
    </row>
    <row r="100" spans="1:4" ht="24.75" customHeight="1" x14ac:dyDescent="0.35">
      <c r="A100" s="144">
        <v>173</v>
      </c>
      <c r="B100" s="129" t="s">
        <v>30</v>
      </c>
      <c r="C100" s="191" t="s">
        <v>31</v>
      </c>
      <c r="D100" s="129" t="s">
        <v>13</v>
      </c>
    </row>
    <row r="101" spans="1:4" ht="24.75" customHeight="1" x14ac:dyDescent="0.35">
      <c r="A101" s="144">
        <v>816</v>
      </c>
      <c r="B101" s="129" t="s">
        <v>30</v>
      </c>
      <c r="C101" s="191" t="s">
        <v>31</v>
      </c>
      <c r="D101" s="129" t="s">
        <v>13</v>
      </c>
    </row>
    <row r="102" spans="1:4" ht="24.75" customHeight="1" x14ac:dyDescent="0.35">
      <c r="A102" s="144">
        <v>897</v>
      </c>
      <c r="B102" s="129" t="s">
        <v>16</v>
      </c>
      <c r="C102" s="191" t="s">
        <v>21</v>
      </c>
      <c r="D102" s="129" t="s">
        <v>13</v>
      </c>
    </row>
    <row r="103" spans="1:4" ht="24.75" customHeight="1" x14ac:dyDescent="0.35">
      <c r="A103" s="144">
        <v>91</v>
      </c>
      <c r="B103" s="129" t="s">
        <v>22</v>
      </c>
      <c r="C103" s="192" t="s">
        <v>23</v>
      </c>
      <c r="D103" s="129" t="s">
        <v>13</v>
      </c>
    </row>
    <row r="104" spans="1:4" ht="24.75" customHeight="1" x14ac:dyDescent="0.35">
      <c r="A104" s="144">
        <v>511</v>
      </c>
      <c r="B104" s="129" t="s">
        <v>26</v>
      </c>
      <c r="C104" s="191" t="s">
        <v>27</v>
      </c>
      <c r="D104" s="129" t="s">
        <v>13</v>
      </c>
    </row>
    <row r="105" spans="1:4" ht="24.75" customHeight="1" x14ac:dyDescent="0.35">
      <c r="A105" s="144">
        <v>128</v>
      </c>
      <c r="B105" s="129" t="s">
        <v>26</v>
      </c>
      <c r="C105" s="191" t="s">
        <v>27</v>
      </c>
      <c r="D105" s="129" t="s">
        <v>13</v>
      </c>
    </row>
    <row r="106" spans="1:4" ht="24.75" customHeight="1" x14ac:dyDescent="0.35">
      <c r="A106" s="144">
        <v>129</v>
      </c>
      <c r="B106" s="129" t="s">
        <v>26</v>
      </c>
      <c r="C106" s="191" t="s">
        <v>27</v>
      </c>
      <c r="D106" s="129" t="s">
        <v>13</v>
      </c>
    </row>
    <row r="107" spans="1:4" ht="24.75" customHeight="1" x14ac:dyDescent="0.35">
      <c r="A107" s="194">
        <v>1354</v>
      </c>
      <c r="B107" s="129" t="s">
        <v>19</v>
      </c>
      <c r="C107" s="192" t="s">
        <v>20</v>
      </c>
      <c r="D107" s="129" t="s">
        <v>13</v>
      </c>
    </row>
    <row r="108" spans="1:4" ht="24.75" customHeight="1" x14ac:dyDescent="0.35">
      <c r="A108" s="144">
        <v>130</v>
      </c>
      <c r="B108" s="129" t="s">
        <v>26</v>
      </c>
      <c r="C108" s="191" t="s">
        <v>27</v>
      </c>
      <c r="D108" s="129" t="s">
        <v>13</v>
      </c>
    </row>
    <row r="109" spans="1:4" ht="24.75" customHeight="1" x14ac:dyDescent="0.35">
      <c r="A109" s="144">
        <v>391</v>
      </c>
      <c r="B109" s="129" t="s">
        <v>19</v>
      </c>
      <c r="C109" s="192" t="s">
        <v>20</v>
      </c>
      <c r="D109" s="129" t="s">
        <v>13</v>
      </c>
    </row>
    <row r="110" spans="1:4" ht="24.75" customHeight="1" x14ac:dyDescent="0.35">
      <c r="A110" s="194">
        <v>1355</v>
      </c>
      <c r="B110" s="129" t="s">
        <v>22</v>
      </c>
      <c r="C110" s="192" t="s">
        <v>23</v>
      </c>
      <c r="D110" s="129" t="s">
        <v>13</v>
      </c>
    </row>
    <row r="111" spans="1:4" ht="24.75" customHeight="1" x14ac:dyDescent="0.35">
      <c r="A111" s="144">
        <v>132</v>
      </c>
      <c r="B111" s="129" t="s">
        <v>11</v>
      </c>
      <c r="C111" s="191" t="s">
        <v>12</v>
      </c>
      <c r="D111" s="129" t="s">
        <v>13</v>
      </c>
    </row>
    <row r="112" spans="1:4" ht="24.75" customHeight="1" x14ac:dyDescent="0.35">
      <c r="A112" s="144">
        <v>175</v>
      </c>
      <c r="B112" s="129" t="s">
        <v>14</v>
      </c>
      <c r="C112" s="191" t="s">
        <v>15</v>
      </c>
      <c r="D112" s="129" t="s">
        <v>13</v>
      </c>
    </row>
    <row r="113" spans="1:4" ht="24.75" customHeight="1" x14ac:dyDescent="0.35">
      <c r="A113" s="144">
        <v>176</v>
      </c>
      <c r="B113" s="129" t="s">
        <v>14</v>
      </c>
      <c r="C113" s="191" t="s">
        <v>15</v>
      </c>
      <c r="D113" s="129" t="s">
        <v>13</v>
      </c>
    </row>
    <row r="114" spans="1:4" ht="24.75" customHeight="1" x14ac:dyDescent="0.35">
      <c r="A114" s="144">
        <v>177</v>
      </c>
      <c r="B114" s="129" t="s">
        <v>14</v>
      </c>
      <c r="C114" s="191" t="s">
        <v>15</v>
      </c>
      <c r="D114" s="129" t="s">
        <v>13</v>
      </c>
    </row>
    <row r="115" spans="1:4" ht="24.75" customHeight="1" x14ac:dyDescent="0.35">
      <c r="A115" s="144">
        <v>178</v>
      </c>
      <c r="B115" s="129" t="s">
        <v>14</v>
      </c>
      <c r="C115" s="191" t="s">
        <v>15</v>
      </c>
      <c r="D115" s="129" t="s">
        <v>13</v>
      </c>
    </row>
    <row r="116" spans="1:4" ht="24.75" customHeight="1" x14ac:dyDescent="0.35">
      <c r="A116" s="194">
        <v>1356</v>
      </c>
      <c r="B116" s="129" t="s">
        <v>16</v>
      </c>
      <c r="C116" s="191" t="s">
        <v>21</v>
      </c>
      <c r="D116" s="129" t="s">
        <v>13</v>
      </c>
    </row>
    <row r="117" spans="1:4" ht="24.75" customHeight="1" x14ac:dyDescent="0.35">
      <c r="A117" s="144">
        <v>205</v>
      </c>
      <c r="B117" s="129" t="s">
        <v>19</v>
      </c>
      <c r="C117" s="192" t="s">
        <v>20</v>
      </c>
      <c r="D117" s="129" t="s">
        <v>13</v>
      </c>
    </row>
    <row r="118" spans="1:4" ht="24.75" customHeight="1" x14ac:dyDescent="0.35">
      <c r="A118" s="144">
        <v>204</v>
      </c>
      <c r="B118" s="129" t="s">
        <v>14</v>
      </c>
      <c r="C118" s="191" t="s">
        <v>15</v>
      </c>
      <c r="D118" s="129" t="s">
        <v>13</v>
      </c>
    </row>
    <row r="119" spans="1:4" ht="24.75" customHeight="1" x14ac:dyDescent="0.35">
      <c r="A119" s="144">
        <v>158</v>
      </c>
      <c r="B119" s="129" t="s">
        <v>11</v>
      </c>
      <c r="C119" s="191" t="s">
        <v>12</v>
      </c>
      <c r="D119" s="129" t="s">
        <v>13</v>
      </c>
    </row>
    <row r="120" spans="1:4" ht="24.75" customHeight="1" x14ac:dyDescent="0.35">
      <c r="A120" s="144">
        <v>203</v>
      </c>
      <c r="B120" s="129" t="s">
        <v>16</v>
      </c>
      <c r="C120" s="191" t="s">
        <v>21</v>
      </c>
      <c r="D120" s="129" t="s">
        <v>13</v>
      </c>
    </row>
    <row r="121" spans="1:4" ht="24.75" customHeight="1" x14ac:dyDescent="0.35">
      <c r="A121" s="144">
        <v>1122</v>
      </c>
      <c r="B121" s="129" t="s">
        <v>16</v>
      </c>
      <c r="C121" s="191" t="s">
        <v>21</v>
      </c>
      <c r="D121" s="129" t="s">
        <v>13</v>
      </c>
    </row>
    <row r="122" spans="1:4" ht="24.75" customHeight="1" x14ac:dyDescent="0.35">
      <c r="A122" s="144">
        <v>654</v>
      </c>
      <c r="B122" s="129" t="s">
        <v>28</v>
      </c>
      <c r="C122" s="191" t="s">
        <v>29</v>
      </c>
      <c r="D122" s="129" t="s">
        <v>13</v>
      </c>
    </row>
    <row r="123" spans="1:4" ht="24.75" customHeight="1" x14ac:dyDescent="0.35">
      <c r="A123" s="144">
        <v>136</v>
      </c>
      <c r="B123" s="129" t="s">
        <v>16</v>
      </c>
      <c r="C123" s="191" t="s">
        <v>21</v>
      </c>
      <c r="D123" s="129" t="s">
        <v>13</v>
      </c>
    </row>
    <row r="124" spans="1:4" ht="24.75" customHeight="1" x14ac:dyDescent="0.35">
      <c r="A124" s="144">
        <v>139</v>
      </c>
      <c r="B124" s="129" t="s">
        <v>11</v>
      </c>
      <c r="C124" s="191" t="s">
        <v>12</v>
      </c>
      <c r="D124" s="129" t="s">
        <v>13</v>
      </c>
    </row>
    <row r="125" spans="1:4" ht="24.75" customHeight="1" x14ac:dyDescent="0.35">
      <c r="A125" s="144">
        <v>140</v>
      </c>
      <c r="B125" s="129" t="s">
        <v>22</v>
      </c>
      <c r="C125" s="192" t="s">
        <v>23</v>
      </c>
      <c r="D125" s="129" t="s">
        <v>13</v>
      </c>
    </row>
    <row r="126" spans="1:4" ht="24.75" customHeight="1" x14ac:dyDescent="0.35">
      <c r="A126" s="144">
        <v>184</v>
      </c>
      <c r="B126" s="129" t="s">
        <v>16</v>
      </c>
      <c r="C126" s="191" t="s">
        <v>21</v>
      </c>
      <c r="D126" s="129" t="s">
        <v>13</v>
      </c>
    </row>
    <row r="127" spans="1:4" ht="24.75" customHeight="1" x14ac:dyDescent="0.35">
      <c r="A127" s="144">
        <v>141</v>
      </c>
      <c r="B127" s="129" t="s">
        <v>14</v>
      </c>
      <c r="C127" s="191" t="s">
        <v>15</v>
      </c>
      <c r="D127" s="129" t="s">
        <v>13</v>
      </c>
    </row>
    <row r="128" spans="1:4" ht="24.75" customHeight="1" x14ac:dyDescent="0.35">
      <c r="A128" s="144">
        <v>185</v>
      </c>
      <c r="B128" s="129" t="s">
        <v>22</v>
      </c>
      <c r="C128" s="192" t="s">
        <v>23</v>
      </c>
      <c r="D128" s="129" t="s">
        <v>13</v>
      </c>
    </row>
    <row r="129" spans="1:4" ht="24.75" customHeight="1" x14ac:dyDescent="0.35">
      <c r="A129" s="194">
        <v>1358</v>
      </c>
      <c r="B129" s="129" t="s">
        <v>28</v>
      </c>
      <c r="C129" s="191" t="s">
        <v>29</v>
      </c>
      <c r="D129" s="129" t="s">
        <v>13</v>
      </c>
    </row>
    <row r="130" spans="1:4" ht="24.75" customHeight="1" x14ac:dyDescent="0.35">
      <c r="A130" s="144">
        <v>186</v>
      </c>
      <c r="B130" s="129" t="s">
        <v>14</v>
      </c>
      <c r="C130" s="191" t="s">
        <v>15</v>
      </c>
      <c r="D130" s="129" t="s">
        <v>13</v>
      </c>
    </row>
    <row r="131" spans="1:4" ht="24.75" customHeight="1" x14ac:dyDescent="0.35">
      <c r="A131" s="144">
        <v>555</v>
      </c>
      <c r="B131" s="129" t="s">
        <v>28</v>
      </c>
      <c r="C131" s="191" t="s">
        <v>29</v>
      </c>
      <c r="D131" s="129" t="s">
        <v>13</v>
      </c>
    </row>
    <row r="132" spans="1:4" ht="24.75" customHeight="1" x14ac:dyDescent="0.35">
      <c r="A132" s="144">
        <v>144</v>
      </c>
      <c r="B132" s="129" t="s">
        <v>14</v>
      </c>
      <c r="C132" s="191" t="s">
        <v>15</v>
      </c>
      <c r="D132" s="129" t="s">
        <v>13</v>
      </c>
    </row>
    <row r="133" spans="1:4" ht="24.75" customHeight="1" x14ac:dyDescent="0.35">
      <c r="A133" s="144">
        <v>145</v>
      </c>
      <c r="B133" s="129" t="s">
        <v>24</v>
      </c>
      <c r="C133" s="191" t="s">
        <v>25</v>
      </c>
      <c r="D133" s="129" t="s">
        <v>13</v>
      </c>
    </row>
    <row r="134" spans="1:4" ht="24.75" customHeight="1" x14ac:dyDescent="0.35">
      <c r="A134" s="144">
        <v>1119</v>
      </c>
      <c r="B134" s="129" t="s">
        <v>14</v>
      </c>
      <c r="C134" s="191" t="s">
        <v>15</v>
      </c>
      <c r="D134" s="129" t="s">
        <v>13</v>
      </c>
    </row>
    <row r="135" spans="1:4" ht="24.75" customHeight="1" x14ac:dyDescent="0.35">
      <c r="A135" s="144">
        <v>146</v>
      </c>
      <c r="B135" s="129" t="s">
        <v>16</v>
      </c>
      <c r="C135" s="191" t="s">
        <v>21</v>
      </c>
      <c r="D135" s="129" t="s">
        <v>13</v>
      </c>
    </row>
    <row r="136" spans="1:4" ht="24.75" customHeight="1" x14ac:dyDescent="0.35">
      <c r="A136" s="194">
        <v>1359</v>
      </c>
      <c r="B136" s="129" t="s">
        <v>16</v>
      </c>
      <c r="C136" s="191" t="s">
        <v>21</v>
      </c>
      <c r="D136" s="129" t="s">
        <v>13</v>
      </c>
    </row>
    <row r="137" spans="1:4" ht="24.75" customHeight="1" x14ac:dyDescent="0.35">
      <c r="A137" s="144">
        <v>573</v>
      </c>
      <c r="B137" s="129" t="s">
        <v>26</v>
      </c>
      <c r="C137" s="191" t="s">
        <v>27</v>
      </c>
      <c r="D137" s="129" t="s">
        <v>13</v>
      </c>
    </row>
    <row r="138" spans="1:4" ht="24.75" customHeight="1" x14ac:dyDescent="0.35">
      <c r="A138" s="144">
        <v>721</v>
      </c>
      <c r="B138" s="129" t="s">
        <v>22</v>
      </c>
      <c r="C138" s="192" t="s">
        <v>23</v>
      </c>
      <c r="D138" s="129" t="s">
        <v>13</v>
      </c>
    </row>
    <row r="139" spans="1:4" ht="24.75" customHeight="1" x14ac:dyDescent="0.35">
      <c r="A139" s="144">
        <v>202</v>
      </c>
      <c r="B139" s="129" t="s">
        <v>28</v>
      </c>
      <c r="C139" s="191" t="s">
        <v>29</v>
      </c>
      <c r="D139" s="129" t="s">
        <v>13</v>
      </c>
    </row>
    <row r="140" spans="1:4" ht="24.75" customHeight="1" x14ac:dyDescent="0.35">
      <c r="A140" s="194">
        <v>1360</v>
      </c>
      <c r="B140" s="129" t="s">
        <v>16</v>
      </c>
      <c r="C140" s="191" t="s">
        <v>21</v>
      </c>
      <c r="D140" s="129" t="s">
        <v>13</v>
      </c>
    </row>
    <row r="141" spans="1:4" ht="24.75" customHeight="1" x14ac:dyDescent="0.35">
      <c r="A141" s="144">
        <v>188</v>
      </c>
      <c r="B141" s="129" t="s">
        <v>14</v>
      </c>
      <c r="C141" s="191" t="s">
        <v>15</v>
      </c>
      <c r="D141" s="129" t="s">
        <v>13</v>
      </c>
    </row>
    <row r="142" spans="1:4" ht="24.75" customHeight="1" x14ac:dyDescent="0.35">
      <c r="A142" s="144">
        <v>180</v>
      </c>
      <c r="B142" s="129" t="s">
        <v>28</v>
      </c>
      <c r="C142" s="191" t="s">
        <v>29</v>
      </c>
      <c r="D142" s="129" t="s">
        <v>13</v>
      </c>
    </row>
    <row r="143" spans="1:4" ht="24.75" customHeight="1" x14ac:dyDescent="0.35">
      <c r="A143" s="144">
        <v>147</v>
      </c>
      <c r="B143" s="129" t="s">
        <v>16</v>
      </c>
      <c r="C143" s="191" t="s">
        <v>21</v>
      </c>
      <c r="D143" s="129" t="s">
        <v>13</v>
      </c>
    </row>
    <row r="144" spans="1:4" ht="24.75" customHeight="1" x14ac:dyDescent="0.35">
      <c r="A144" s="144">
        <v>1078</v>
      </c>
      <c r="B144" s="129" t="s">
        <v>24</v>
      </c>
      <c r="C144" s="191" t="s">
        <v>25</v>
      </c>
      <c r="D144" s="129" t="s">
        <v>13</v>
      </c>
    </row>
    <row r="145" spans="1:4" ht="24.75" customHeight="1" x14ac:dyDescent="0.35">
      <c r="A145" s="144">
        <v>149</v>
      </c>
      <c r="B145" s="129" t="s">
        <v>24</v>
      </c>
      <c r="C145" s="191" t="s">
        <v>25</v>
      </c>
      <c r="D145" s="129" t="s">
        <v>13</v>
      </c>
    </row>
    <row r="146" spans="1:4" ht="24.75" customHeight="1" x14ac:dyDescent="0.35">
      <c r="A146" s="144">
        <v>253</v>
      </c>
      <c r="B146" s="129" t="s">
        <v>33</v>
      </c>
      <c r="C146" s="191" t="s">
        <v>34</v>
      </c>
      <c r="D146" s="129" t="s">
        <v>13</v>
      </c>
    </row>
    <row r="147" spans="1:4" ht="24.75" customHeight="1" x14ac:dyDescent="0.35">
      <c r="A147" s="194">
        <v>1357</v>
      </c>
      <c r="B147" s="129" t="s">
        <v>16</v>
      </c>
      <c r="C147" s="191" t="s">
        <v>21</v>
      </c>
      <c r="D147" s="129" t="s">
        <v>13</v>
      </c>
    </row>
    <row r="148" spans="1:4" ht="24.75" customHeight="1" x14ac:dyDescent="0.35">
      <c r="A148" s="144">
        <v>635</v>
      </c>
      <c r="B148" s="129" t="s">
        <v>16</v>
      </c>
      <c r="C148" s="191" t="s">
        <v>21</v>
      </c>
      <c r="D148" s="129" t="s">
        <v>13</v>
      </c>
    </row>
    <row r="149" spans="1:4" ht="24.75" customHeight="1" x14ac:dyDescent="0.35">
      <c r="A149" s="144">
        <v>635</v>
      </c>
      <c r="B149" s="129" t="s">
        <v>16</v>
      </c>
      <c r="C149" s="191" t="s">
        <v>21</v>
      </c>
      <c r="D149" s="129" t="s">
        <v>13</v>
      </c>
    </row>
    <row r="150" spans="1:4" ht="24.75" customHeight="1" x14ac:dyDescent="0.35">
      <c r="A150" s="144">
        <v>762</v>
      </c>
      <c r="B150" s="129" t="s">
        <v>28</v>
      </c>
      <c r="C150" s="191" t="s">
        <v>29</v>
      </c>
      <c r="D150" s="129" t="s">
        <v>13</v>
      </c>
    </row>
    <row r="151" spans="1:4" ht="24.75" customHeight="1" x14ac:dyDescent="0.35">
      <c r="A151" s="144">
        <v>741</v>
      </c>
      <c r="B151" s="129" t="s">
        <v>28</v>
      </c>
      <c r="C151" s="191" t="s">
        <v>29</v>
      </c>
      <c r="D151" s="129" t="s">
        <v>13</v>
      </c>
    </row>
    <row r="152" spans="1:4" ht="24.75" customHeight="1" x14ac:dyDescent="0.35">
      <c r="A152" s="144">
        <v>763</v>
      </c>
      <c r="B152" s="129" t="s">
        <v>28</v>
      </c>
      <c r="C152" s="191" t="s">
        <v>29</v>
      </c>
      <c r="D152" s="129" t="s">
        <v>13</v>
      </c>
    </row>
    <row r="153" spans="1:4" ht="24.75" customHeight="1" x14ac:dyDescent="0.35">
      <c r="A153" s="144">
        <v>735</v>
      </c>
      <c r="B153" s="129" t="s">
        <v>35</v>
      </c>
      <c r="C153" s="191" t="s">
        <v>36</v>
      </c>
      <c r="D153" s="129" t="s">
        <v>13</v>
      </c>
    </row>
    <row r="154" spans="1:4" ht="24.75" customHeight="1" x14ac:dyDescent="0.35">
      <c r="A154" s="144">
        <v>764</v>
      </c>
      <c r="B154" s="129" t="s">
        <v>28</v>
      </c>
      <c r="C154" s="191" t="s">
        <v>29</v>
      </c>
      <c r="D154" s="129" t="s">
        <v>13</v>
      </c>
    </row>
    <row r="155" spans="1:4" ht="24.75" customHeight="1" x14ac:dyDescent="0.35">
      <c r="A155" s="144">
        <v>765</v>
      </c>
      <c r="B155" s="129" t="s">
        <v>28</v>
      </c>
      <c r="C155" s="191" t="s">
        <v>29</v>
      </c>
      <c r="D155" s="129" t="s">
        <v>13</v>
      </c>
    </row>
    <row r="156" spans="1:4" ht="24.75" customHeight="1" x14ac:dyDescent="0.35">
      <c r="A156" s="144">
        <v>748</v>
      </c>
      <c r="B156" s="129" t="s">
        <v>14</v>
      </c>
      <c r="C156" s="191" t="s">
        <v>15</v>
      </c>
      <c r="D156" s="129" t="s">
        <v>13</v>
      </c>
    </row>
    <row r="157" spans="1:4" ht="24.75" customHeight="1" x14ac:dyDescent="0.35">
      <c r="A157" s="144">
        <v>740</v>
      </c>
      <c r="B157" s="129" t="s">
        <v>16</v>
      </c>
      <c r="C157" s="191" t="s">
        <v>21</v>
      </c>
      <c r="D157" s="129"/>
    </row>
    <row r="158" spans="1:4" ht="24.75" customHeight="1" x14ac:dyDescent="0.35">
      <c r="A158" s="144">
        <v>472</v>
      </c>
      <c r="B158" s="129" t="s">
        <v>16</v>
      </c>
      <c r="C158" s="191" t="s">
        <v>21</v>
      </c>
      <c r="D158" s="129" t="s">
        <v>13</v>
      </c>
    </row>
    <row r="159" spans="1:4" ht="24.75" customHeight="1" x14ac:dyDescent="0.35">
      <c r="A159" s="144">
        <v>739</v>
      </c>
      <c r="B159" s="129" t="s">
        <v>37</v>
      </c>
      <c r="C159" s="191" t="s">
        <v>38</v>
      </c>
      <c r="D159" s="129" t="s">
        <v>13</v>
      </c>
    </row>
    <row r="160" spans="1:4" ht="24.75" customHeight="1" x14ac:dyDescent="0.35">
      <c r="A160" s="144">
        <v>285</v>
      </c>
      <c r="B160" s="129" t="s">
        <v>28</v>
      </c>
      <c r="C160" s="191" t="s">
        <v>29</v>
      </c>
      <c r="D160" s="129" t="s">
        <v>13</v>
      </c>
    </row>
    <row r="161" spans="1:4" ht="24.75" customHeight="1" x14ac:dyDescent="0.35">
      <c r="A161" s="144">
        <v>286</v>
      </c>
      <c r="B161" s="129" t="s">
        <v>28</v>
      </c>
      <c r="C161" s="191" t="s">
        <v>29</v>
      </c>
      <c r="D161" s="129" t="s">
        <v>13</v>
      </c>
    </row>
    <row r="162" spans="1:4" ht="24.75" customHeight="1" x14ac:dyDescent="0.35">
      <c r="A162" s="144">
        <v>287</v>
      </c>
      <c r="B162" s="129" t="s">
        <v>28</v>
      </c>
      <c r="C162" s="191" t="s">
        <v>29</v>
      </c>
      <c r="D162" s="129" t="s">
        <v>13</v>
      </c>
    </row>
    <row r="163" spans="1:4" ht="24.75" customHeight="1" x14ac:dyDescent="0.35">
      <c r="A163" s="144">
        <v>288</v>
      </c>
      <c r="B163" s="129" t="s">
        <v>28</v>
      </c>
      <c r="C163" s="191" t="s">
        <v>29</v>
      </c>
      <c r="D163" s="129" t="s">
        <v>13</v>
      </c>
    </row>
    <row r="164" spans="1:4" ht="24.75" customHeight="1" x14ac:dyDescent="0.35">
      <c r="A164" s="144">
        <v>292</v>
      </c>
      <c r="B164" s="129" t="s">
        <v>22</v>
      </c>
      <c r="C164" s="192" t="s">
        <v>23</v>
      </c>
      <c r="D164" s="129" t="s">
        <v>13</v>
      </c>
    </row>
    <row r="165" spans="1:4" ht="24.75" customHeight="1" x14ac:dyDescent="0.35">
      <c r="A165" s="144">
        <v>462</v>
      </c>
      <c r="B165" s="129" t="s">
        <v>16</v>
      </c>
      <c r="C165" s="191" t="s">
        <v>21</v>
      </c>
      <c r="D165" s="129" t="s">
        <v>13</v>
      </c>
    </row>
    <row r="166" spans="1:4" ht="24.75" customHeight="1" x14ac:dyDescent="0.35">
      <c r="A166" s="144">
        <v>542</v>
      </c>
      <c r="B166" s="129" t="s">
        <v>19</v>
      </c>
      <c r="C166" s="192" t="s">
        <v>20</v>
      </c>
      <c r="D166" s="129" t="s">
        <v>13</v>
      </c>
    </row>
    <row r="167" spans="1:4" ht="24.75" customHeight="1" x14ac:dyDescent="0.35">
      <c r="A167" s="144">
        <v>737</v>
      </c>
      <c r="B167" s="129" t="s">
        <v>33</v>
      </c>
      <c r="C167" s="191" t="s">
        <v>34</v>
      </c>
      <c r="D167" s="129" t="s">
        <v>13</v>
      </c>
    </row>
    <row r="168" spans="1:4" ht="24.75" customHeight="1" x14ac:dyDescent="0.35">
      <c r="A168" s="144">
        <v>742</v>
      </c>
      <c r="B168" s="129" t="s">
        <v>22</v>
      </c>
      <c r="C168" s="192" t="s">
        <v>23</v>
      </c>
      <c r="D168" s="129" t="s">
        <v>13</v>
      </c>
    </row>
    <row r="169" spans="1:4" ht="24.75" customHeight="1" x14ac:dyDescent="0.35">
      <c r="A169" s="144">
        <v>879</v>
      </c>
      <c r="B169" s="129" t="s">
        <v>35</v>
      </c>
      <c r="C169" s="191" t="s">
        <v>36</v>
      </c>
      <c r="D169" s="129" t="s">
        <v>13</v>
      </c>
    </row>
    <row r="170" spans="1:4" ht="24.75" customHeight="1" x14ac:dyDescent="0.35">
      <c r="A170" s="144">
        <v>908</v>
      </c>
      <c r="B170" s="129" t="s">
        <v>28</v>
      </c>
      <c r="C170" s="191" t="s">
        <v>29</v>
      </c>
      <c r="D170" s="129" t="s">
        <v>13</v>
      </c>
    </row>
    <row r="171" spans="1:4" ht="24.75" customHeight="1" x14ac:dyDescent="0.35">
      <c r="A171" s="144">
        <v>909</v>
      </c>
      <c r="B171" s="129" t="s">
        <v>39</v>
      </c>
      <c r="C171" s="191" t="s">
        <v>36</v>
      </c>
      <c r="D171" s="129" t="s">
        <v>13</v>
      </c>
    </row>
    <row r="172" spans="1:4" ht="24.75" customHeight="1" x14ac:dyDescent="0.3">
      <c r="A172" s="144">
        <v>912</v>
      </c>
      <c r="B172" s="129" t="s">
        <v>40</v>
      </c>
      <c r="C172" s="129">
        <f>VLOOKUP(B172,'Informação complementares'!A111:B133,2)</f>
        <v>0</v>
      </c>
      <c r="D172" s="129" t="s">
        <v>13</v>
      </c>
    </row>
    <row r="173" spans="1:4" ht="24.75" customHeight="1" x14ac:dyDescent="0.35">
      <c r="A173" s="144">
        <v>916</v>
      </c>
      <c r="B173" s="129" t="s">
        <v>16</v>
      </c>
      <c r="C173" s="191" t="s">
        <v>21</v>
      </c>
      <c r="D173" s="129" t="s">
        <v>13</v>
      </c>
    </row>
    <row r="174" spans="1:4" ht="24.75" customHeight="1" x14ac:dyDescent="0.35">
      <c r="A174" s="144">
        <v>928</v>
      </c>
      <c r="B174" s="129" t="s">
        <v>26</v>
      </c>
      <c r="C174" s="191" t="s">
        <v>27</v>
      </c>
      <c r="D174" s="129" t="s">
        <v>13</v>
      </c>
    </row>
    <row r="175" spans="1:4" ht="24.75" customHeight="1" x14ac:dyDescent="0.35">
      <c r="A175" s="144">
        <v>993</v>
      </c>
      <c r="B175" s="129" t="s">
        <v>19</v>
      </c>
      <c r="C175" s="192" t="s">
        <v>20</v>
      </c>
      <c r="D175" s="129" t="s">
        <v>13</v>
      </c>
    </row>
    <row r="176" spans="1:4" ht="24.75" customHeight="1" x14ac:dyDescent="0.35">
      <c r="A176" s="144">
        <v>993</v>
      </c>
      <c r="B176" s="129" t="s">
        <v>19</v>
      </c>
      <c r="C176" s="192" t="s">
        <v>20</v>
      </c>
      <c r="D176" s="129" t="s">
        <v>13</v>
      </c>
    </row>
    <row r="177" spans="1:4" ht="24.75" customHeight="1" x14ac:dyDescent="0.35">
      <c r="A177" s="144">
        <v>1024</v>
      </c>
      <c r="B177" s="129" t="s">
        <v>28</v>
      </c>
      <c r="C177" s="191" t="s">
        <v>29</v>
      </c>
      <c r="D177" s="129" t="s">
        <v>13</v>
      </c>
    </row>
    <row r="178" spans="1:4" ht="24.75" customHeight="1" x14ac:dyDescent="0.35">
      <c r="A178" s="144">
        <v>1044</v>
      </c>
      <c r="B178" s="163" t="s">
        <v>30</v>
      </c>
      <c r="C178" s="191" t="s">
        <v>31</v>
      </c>
      <c r="D178" s="129" t="s">
        <v>13</v>
      </c>
    </row>
    <row r="179" spans="1:4" ht="24.75" customHeight="1" x14ac:dyDescent="0.35">
      <c r="A179" s="144">
        <v>1090</v>
      </c>
      <c r="B179" s="129" t="s">
        <v>28</v>
      </c>
      <c r="C179" s="191" t="s">
        <v>29</v>
      </c>
      <c r="D179" s="129" t="s">
        <v>13</v>
      </c>
    </row>
    <row r="180" spans="1:4" ht="24.75" customHeight="1" x14ac:dyDescent="0.35">
      <c r="A180" s="144">
        <v>1100</v>
      </c>
      <c r="B180" s="129" t="s">
        <v>22</v>
      </c>
      <c r="C180" s="192" t="s">
        <v>23</v>
      </c>
      <c r="D180" s="129" t="s">
        <v>13</v>
      </c>
    </row>
    <row r="181" spans="1:4" ht="24.75" customHeight="1" x14ac:dyDescent="0.35">
      <c r="A181" s="144">
        <v>1182</v>
      </c>
      <c r="B181" s="129" t="s">
        <v>19</v>
      </c>
      <c r="C181" s="192" t="s">
        <v>20</v>
      </c>
      <c r="D181" s="129" t="s">
        <v>13</v>
      </c>
    </row>
    <row r="182" spans="1:4" ht="24.75" customHeight="1" x14ac:dyDescent="0.35">
      <c r="A182" s="144">
        <v>1195</v>
      </c>
      <c r="B182" s="129" t="s">
        <v>14</v>
      </c>
      <c r="C182" s="191" t="s">
        <v>15</v>
      </c>
      <c r="D182" s="129" t="s">
        <v>13</v>
      </c>
    </row>
    <row r="183" spans="1:4" ht="24.75" customHeight="1" x14ac:dyDescent="0.35">
      <c r="A183" s="144">
        <v>1212</v>
      </c>
      <c r="B183" s="129" t="s">
        <v>22</v>
      </c>
      <c r="C183" s="192" t="s">
        <v>23</v>
      </c>
      <c r="D183" s="129" t="s">
        <v>13</v>
      </c>
    </row>
    <row r="184" spans="1:4" ht="24.75" customHeight="1" x14ac:dyDescent="0.35">
      <c r="A184" s="144">
        <v>1216</v>
      </c>
      <c r="B184" s="129" t="s">
        <v>22</v>
      </c>
      <c r="C184" s="192" t="s">
        <v>23</v>
      </c>
      <c r="D184" s="129" t="s">
        <v>13</v>
      </c>
    </row>
    <row r="185" spans="1:4" ht="24.75" customHeight="1" x14ac:dyDescent="0.35">
      <c r="A185" s="164">
        <v>1233</v>
      </c>
      <c r="B185" s="163" t="s">
        <v>16</v>
      </c>
      <c r="C185" s="191" t="s">
        <v>21</v>
      </c>
      <c r="D185" s="129" t="s">
        <v>13</v>
      </c>
    </row>
    <row r="186" spans="1:4" ht="24.75" customHeight="1" x14ac:dyDescent="0.35">
      <c r="A186" s="144">
        <v>1231</v>
      </c>
      <c r="B186" s="129" t="s">
        <v>14</v>
      </c>
      <c r="C186" s="191" t="s">
        <v>15</v>
      </c>
      <c r="D186" s="129" t="s">
        <v>13</v>
      </c>
    </row>
    <row r="187" spans="1:4" ht="24.75" customHeight="1" x14ac:dyDescent="0.35">
      <c r="A187" s="164">
        <v>1233</v>
      </c>
      <c r="B187" s="163" t="s">
        <v>14</v>
      </c>
      <c r="C187" s="191" t="s">
        <v>15</v>
      </c>
      <c r="D187" s="129" t="s">
        <v>13</v>
      </c>
    </row>
    <row r="188" spans="1:4" ht="24.75" customHeight="1" x14ac:dyDescent="0.35">
      <c r="A188" s="144">
        <v>1255</v>
      </c>
      <c r="B188" s="129" t="s">
        <v>30</v>
      </c>
      <c r="C188" s="191" t="s">
        <v>31</v>
      </c>
      <c r="D188" s="129" t="s">
        <v>13</v>
      </c>
    </row>
    <row r="189" spans="1:4" ht="24.75" customHeight="1" x14ac:dyDescent="0.35">
      <c r="A189" s="144">
        <v>1275</v>
      </c>
      <c r="B189" s="129" t="s">
        <v>28</v>
      </c>
      <c r="C189" s="191" t="s">
        <v>29</v>
      </c>
      <c r="D189" s="129" t="s">
        <v>13</v>
      </c>
    </row>
    <row r="190" spans="1:4" ht="24.75" customHeight="1" x14ac:dyDescent="0.35">
      <c r="A190" s="144">
        <v>1276</v>
      </c>
      <c r="B190" s="129" t="s">
        <v>28</v>
      </c>
      <c r="C190" s="191" t="s">
        <v>29</v>
      </c>
      <c r="D190" s="129" t="s">
        <v>13</v>
      </c>
    </row>
    <row r="191" spans="1:4" ht="24.75" customHeight="1" x14ac:dyDescent="0.35">
      <c r="A191" s="144">
        <v>1277</v>
      </c>
      <c r="B191" s="129" t="s">
        <v>28</v>
      </c>
      <c r="C191" s="191" t="s">
        <v>29</v>
      </c>
      <c r="D191" s="129" t="s">
        <v>13</v>
      </c>
    </row>
    <row r="192" spans="1:4" ht="24.75" customHeight="1" x14ac:dyDescent="0.35">
      <c r="A192" s="164">
        <v>1272</v>
      </c>
      <c r="B192" s="163" t="s">
        <v>30</v>
      </c>
      <c r="C192" s="191" t="s">
        <v>31</v>
      </c>
      <c r="D192" s="129" t="s">
        <v>13</v>
      </c>
    </row>
    <row r="193" spans="1:4" ht="24.75" customHeight="1" x14ac:dyDescent="0.35">
      <c r="A193" s="164">
        <v>1281</v>
      </c>
      <c r="B193" s="163" t="s">
        <v>41</v>
      </c>
      <c r="C193" s="191" t="s">
        <v>42</v>
      </c>
      <c r="D193" s="129" t="s">
        <v>13</v>
      </c>
    </row>
    <row r="194" spans="1:4" ht="24.75" customHeight="1" x14ac:dyDescent="0.35">
      <c r="A194" s="164">
        <v>1298</v>
      </c>
      <c r="B194" s="163" t="s">
        <v>22</v>
      </c>
      <c r="C194" s="192" t="s">
        <v>23</v>
      </c>
      <c r="D194" s="129" t="s">
        <v>13</v>
      </c>
    </row>
    <row r="195" spans="1:4" ht="24.75" customHeight="1" x14ac:dyDescent="0.35">
      <c r="A195" s="144">
        <v>1304</v>
      </c>
      <c r="B195" s="129" t="s">
        <v>22</v>
      </c>
      <c r="C195" s="192" t="s">
        <v>23</v>
      </c>
      <c r="D195" s="129" t="s">
        <v>13</v>
      </c>
    </row>
    <row r="196" spans="1:4" ht="24.75" customHeight="1" x14ac:dyDescent="0.35">
      <c r="A196" s="164">
        <v>1068</v>
      </c>
      <c r="B196" s="163" t="s">
        <v>11</v>
      </c>
      <c r="C196" s="191" t="s">
        <v>12</v>
      </c>
      <c r="D196" s="129" t="s">
        <v>13</v>
      </c>
    </row>
    <row r="197" spans="1:4" ht="24.75" customHeight="1" x14ac:dyDescent="0.35">
      <c r="A197" s="144">
        <v>1333</v>
      </c>
      <c r="B197" s="129" t="s">
        <v>16</v>
      </c>
      <c r="C197" s="191" t="s">
        <v>21</v>
      </c>
      <c r="D197" s="129" t="s">
        <v>13</v>
      </c>
    </row>
    <row r="198" spans="1:4" ht="24.75" customHeight="1" x14ac:dyDescent="0.3">
      <c r="C198" s="129"/>
    </row>
  </sheetData>
  <autoFilter ref="A1:D197" xr:uid="{00000000-0009-0000-0000-000001000000}"/>
  <dataValidations count="1">
    <dataValidation allowBlank="1" showInputMessage="1" showErrorMessage="1" sqref="C1:C129 C130:C1048576" xr:uid="{00000000-0002-0000-0100-000000000000}"/>
  </dataValidations>
  <hyperlinks>
    <hyperlink ref="C2" r:id="rId1" xr:uid="{00000000-0004-0000-0100-000000000000}"/>
    <hyperlink ref="C6" r:id="rId2" xr:uid="{00000000-0004-0000-0100-000001000000}"/>
    <hyperlink ref="C8:C9" r:id="rId3" display="adline.pozzebon@sustenidos.org.br" xr:uid="{00000000-0004-0000-0100-000002000000}"/>
    <hyperlink ref="C14:C15" r:id="rId4" display="adline.pozzebon@sustenidos.org.br" xr:uid="{00000000-0004-0000-0100-000003000000}"/>
    <hyperlink ref="C17" r:id="rId5" xr:uid="{00000000-0004-0000-0100-000004000000}"/>
    <hyperlink ref="C39" r:id="rId6" xr:uid="{00000000-0004-0000-0100-000005000000}"/>
    <hyperlink ref="C111" r:id="rId7" xr:uid="{00000000-0004-0000-0100-000006000000}"/>
    <hyperlink ref="C119" r:id="rId8" xr:uid="{00000000-0004-0000-0100-000007000000}"/>
    <hyperlink ref="C124" r:id="rId9" xr:uid="{00000000-0004-0000-0100-000008000000}"/>
    <hyperlink ref="C196" r:id="rId10" xr:uid="{00000000-0004-0000-0100-000009000000}"/>
    <hyperlink ref="C117" r:id="rId11" xr:uid="{00000000-0004-0000-0100-00000A000000}"/>
    <hyperlink ref="C166" r:id="rId12" xr:uid="{00000000-0004-0000-0100-00000B000000}"/>
    <hyperlink ref="C175:C176" r:id="rId13" display="ana.leite@sustenidos.org.br" xr:uid="{00000000-0004-0000-0100-00000C000000}"/>
    <hyperlink ref="C181" r:id="rId14" xr:uid="{00000000-0004-0000-0100-00000D000000}"/>
    <hyperlink ref="C189:C191" r:id="rId15" display="camila.silva@sustenidos.org.br" xr:uid="{00000000-0004-0000-0100-00000E000000}"/>
    <hyperlink ref="C50" r:id="rId16" xr:uid="{00000000-0004-0000-0100-00000F000000}"/>
    <hyperlink ref="C104:C106" r:id="rId17" display="claudia.freixedas@sustenidos.org.br" xr:uid="{00000000-0004-0000-0100-000010000000}"/>
    <hyperlink ref="C108" r:id="rId18" xr:uid="{00000000-0004-0000-0100-000011000000}"/>
    <hyperlink ref="C137" r:id="rId19" xr:uid="{00000000-0004-0000-0100-000012000000}"/>
    <hyperlink ref="C174" r:id="rId20" xr:uid="{00000000-0004-0000-0100-000013000000}"/>
    <hyperlink ref="C24:C29" r:id="rId21" display="gildemar.oliveira@sustenidos.org.br" xr:uid="{00000000-0004-0000-0100-000014000000}"/>
    <hyperlink ref="C40" r:id="rId22" xr:uid="{00000000-0004-0000-0100-000015000000}"/>
    <hyperlink ref="C41:C42" r:id="rId23" display="gildemar.oliveira@sustenidos.org.br" xr:uid="{00000000-0004-0000-0100-000016000000}"/>
    <hyperlink ref="C51" r:id="rId24" xr:uid="{00000000-0004-0000-0100-000017000000}"/>
    <hyperlink ref="C62" r:id="rId25" xr:uid="{00000000-0004-0000-0100-000018000000}"/>
    <hyperlink ref="C64:C65" r:id="rId26" display="gildemar.oliveira@sustenidos.org.br" xr:uid="{00000000-0004-0000-0100-000019000000}"/>
    <hyperlink ref="C66" r:id="rId27" xr:uid="{00000000-0004-0000-0100-00001A000000}"/>
    <hyperlink ref="C72:C73" r:id="rId28" display="gildemar.oliveira@sustenidos.org.br" xr:uid="{00000000-0004-0000-0100-00001B000000}"/>
    <hyperlink ref="C78" r:id="rId29" xr:uid="{00000000-0004-0000-0100-00001C000000}"/>
    <hyperlink ref="C128" r:id="rId30" xr:uid="{00000000-0004-0000-0100-00001D000000}"/>
    <hyperlink ref="C138" r:id="rId31" xr:uid="{00000000-0004-0000-0100-00001E000000}"/>
    <hyperlink ref="C164" r:id="rId32" xr:uid="{00000000-0004-0000-0100-00001F000000}"/>
    <hyperlink ref="C168" r:id="rId33" xr:uid="{00000000-0004-0000-0100-000020000000}"/>
    <hyperlink ref="C180" r:id="rId34" xr:uid="{00000000-0004-0000-0100-000021000000}"/>
    <hyperlink ref="C183" r:id="rId35" xr:uid="{00000000-0004-0000-0100-000022000000}"/>
    <hyperlink ref="C184" r:id="rId36" xr:uid="{00000000-0004-0000-0100-000023000000}"/>
    <hyperlink ref="C194" r:id="rId37" xr:uid="{00000000-0004-0000-0100-000024000000}"/>
    <hyperlink ref="C195" r:id="rId38" xr:uid="{00000000-0004-0000-0100-000025000000}"/>
    <hyperlink ref="C193" r:id="rId39" xr:uid="{00000000-0004-0000-0100-000026000000}"/>
    <hyperlink ref="C75:C77" r:id="rId40" display="laura.braga@sustenidos.org.br" xr:uid="{00000000-0004-0000-0100-000027000000}"/>
    <hyperlink ref="C84:C87" r:id="rId41" display="laura.braga@sustenidos.org.br" xr:uid="{00000000-0004-0000-0100-000028000000}"/>
    <hyperlink ref="C99:C101" r:id="rId42" display="laura.braga@sustenidos.org.br" xr:uid="{00000000-0004-0000-0100-000029000000}"/>
    <hyperlink ref="C178" r:id="rId43" xr:uid="{00000000-0004-0000-0100-00002A000000}"/>
    <hyperlink ref="C188" r:id="rId44" xr:uid="{00000000-0004-0000-0100-00002B000000}"/>
    <hyperlink ref="C192" r:id="rId45" xr:uid="{00000000-0004-0000-0100-00002C000000}"/>
    <hyperlink ref="C143" r:id="rId46" xr:uid="{00000000-0004-0000-0100-00002D000000}"/>
    <hyperlink ref="C148:C149" r:id="rId47" display="marcelo.silva@sustenidos.org.br" xr:uid="{00000000-0004-0000-0100-00002E000000}"/>
    <hyperlink ref="C157:C158" r:id="rId48" display="marcelo.silva@sustenidos.org.br" xr:uid="{00000000-0004-0000-0100-00002F000000}"/>
    <hyperlink ref="C165" r:id="rId49" xr:uid="{00000000-0004-0000-0100-000030000000}"/>
    <hyperlink ref="C173" r:id="rId50" xr:uid="{00000000-0004-0000-0100-000031000000}"/>
    <hyperlink ref="C185" r:id="rId51" xr:uid="{00000000-0004-0000-0100-000032000000}"/>
    <hyperlink ref="C197" r:id="rId52" xr:uid="{00000000-0004-0000-0100-000033000000}"/>
    <hyperlink ref="C48" r:id="rId53" xr:uid="{00000000-0004-0000-0100-000034000000}"/>
    <hyperlink ref="C74" r:id="rId54" xr:uid="{00000000-0004-0000-0100-000035000000}"/>
    <hyperlink ref="C133" r:id="rId55" xr:uid="{00000000-0004-0000-0100-000036000000}"/>
    <hyperlink ref="C144:C145" r:id="rId56" display="mariana.ferreira@sustenidos.org.br" xr:uid="{00000000-0004-0000-0100-000037000000}"/>
    <hyperlink ref="C153" r:id="rId57" xr:uid="{00000000-0004-0000-0100-000038000000}"/>
    <hyperlink ref="C169" r:id="rId58" xr:uid="{00000000-0004-0000-0100-000039000000}"/>
    <hyperlink ref="C171" r:id="rId59" xr:uid="{00000000-0004-0000-0100-00003A000000}"/>
    <hyperlink ref="C146" r:id="rId60" xr:uid="{00000000-0004-0000-0100-00003B000000}"/>
    <hyperlink ref="C167" r:id="rId61" xr:uid="{00000000-0004-0000-0100-00003C000000}"/>
    <hyperlink ref="C159" r:id="rId62" xr:uid="{00000000-0004-0000-0100-00003D000000}"/>
    <hyperlink ref="C31" r:id="rId63" xr:uid="{00000000-0004-0000-0100-00003E000000}"/>
    <hyperlink ref="C35" r:id="rId64" xr:uid="{00000000-0004-0000-0100-00003F000000}"/>
    <hyperlink ref="C44:C45" r:id="rId65" display="rafael.antunes@sustenidos.org.br" xr:uid="{00000000-0004-0000-0100-000040000000}"/>
    <hyperlink ref="C47" r:id="rId66" xr:uid="{00000000-0004-0000-0100-000041000000}"/>
    <hyperlink ref="C88" r:id="rId67" xr:uid="{00000000-0004-0000-0100-000042000000}"/>
    <hyperlink ref="C91:C97" r:id="rId68" display="rafael.antunes@sustenidos.org.br" xr:uid="{00000000-0004-0000-0100-000043000000}"/>
    <hyperlink ref="C112:C115" r:id="rId69" display="rafael.antunes@sustenidos.org.br" xr:uid="{00000000-0004-0000-0100-000044000000}"/>
    <hyperlink ref="C118" r:id="rId70" xr:uid="{00000000-0004-0000-0100-000045000000}"/>
    <hyperlink ref="C127" r:id="rId71" xr:uid="{00000000-0004-0000-0100-000046000000}"/>
    <hyperlink ref="C130" r:id="rId72" xr:uid="{00000000-0004-0000-0100-000047000000}"/>
    <hyperlink ref="C132" r:id="rId73" xr:uid="{00000000-0004-0000-0100-000048000000}"/>
    <hyperlink ref="C134" r:id="rId74" xr:uid="{00000000-0004-0000-0100-000049000000}"/>
    <hyperlink ref="C141" r:id="rId75" xr:uid="{00000000-0004-0000-0100-00004A000000}"/>
    <hyperlink ref="C156" r:id="rId76" xr:uid="{00000000-0004-0000-0100-00004B000000}"/>
    <hyperlink ref="C182" r:id="rId77" xr:uid="{00000000-0004-0000-0100-00004C000000}"/>
    <hyperlink ref="C186:C187" r:id="rId78" display="rafael.antunes@sustenidos.org.br" xr:uid="{00000000-0004-0000-0100-00004D000000}"/>
    <hyperlink ref="C140" r:id="rId79" xr:uid="{00000000-0004-0000-0100-00004E000000}"/>
    <hyperlink ref="C67:C69" r:id="rId80" display="camila.silva@sustenidos.org.br" xr:uid="{00000000-0004-0000-0100-00004F000000}"/>
    <hyperlink ref="C81" r:id="rId81" xr:uid="{00000000-0004-0000-0100-000050000000}"/>
    <hyperlink ref="C122" r:id="rId82" xr:uid="{00000000-0004-0000-0100-000051000000}"/>
    <hyperlink ref="C129" r:id="rId83" xr:uid="{00000000-0004-0000-0100-000052000000}"/>
    <hyperlink ref="C131" r:id="rId84" xr:uid="{00000000-0004-0000-0100-000053000000}"/>
    <hyperlink ref="C139" r:id="rId85" xr:uid="{00000000-0004-0000-0100-000054000000}"/>
    <hyperlink ref="C142" r:id="rId86" xr:uid="{00000000-0004-0000-0100-000055000000}"/>
    <hyperlink ref="C150:C152" r:id="rId87" display="camila.silva@sustenidos.org.br" xr:uid="{00000000-0004-0000-0100-000056000000}"/>
    <hyperlink ref="C154:C155" r:id="rId88" display="camila.silva@sustenidos.org.br" xr:uid="{00000000-0004-0000-0100-000057000000}"/>
    <hyperlink ref="C160:C163" r:id="rId89" display="camila.silva@sustenidos.org.br" xr:uid="{00000000-0004-0000-0100-000058000000}"/>
    <hyperlink ref="C170" r:id="rId90" xr:uid="{00000000-0004-0000-0100-000059000000}"/>
    <hyperlink ref="C177" r:id="rId91" xr:uid="{00000000-0004-0000-0100-00005A000000}"/>
    <hyperlink ref="C179" r:id="rId92" xr:uid="{00000000-0004-0000-0100-00005B000000}"/>
    <hyperlink ref="C22" r:id="rId93" xr:uid="{00000000-0004-0000-0100-00005C000000}"/>
    <hyperlink ref="C30" r:id="rId94" xr:uid="{00000000-0004-0000-0100-00005D000000}"/>
    <hyperlink ref="C33" r:id="rId95" xr:uid="{00000000-0004-0000-0100-00005E000000}"/>
    <hyperlink ref="C36" r:id="rId96" xr:uid="{00000000-0004-0000-0100-00005F000000}"/>
    <hyperlink ref="C43" r:id="rId97" xr:uid="{00000000-0004-0000-0100-000060000000}"/>
    <hyperlink ref="C46" r:id="rId98" xr:uid="{00000000-0004-0000-0100-000061000000}"/>
    <hyperlink ref="C49" r:id="rId99" xr:uid="{00000000-0004-0000-0100-000062000000}"/>
    <hyperlink ref="C53:C61" r:id="rId100" display="marcelo.silva@sustenidos.org.br" xr:uid="{00000000-0004-0000-0100-000063000000}"/>
    <hyperlink ref="C63" r:id="rId101" xr:uid="{00000000-0004-0000-0100-000064000000}"/>
    <hyperlink ref="C70" r:id="rId102" xr:uid="{00000000-0004-0000-0100-000065000000}"/>
    <hyperlink ref="C79:C80" r:id="rId103" display="marcelo.silva@sustenidos.org.br" xr:uid="{00000000-0004-0000-0100-000066000000}"/>
    <hyperlink ref="C83" r:id="rId104" xr:uid="{00000000-0004-0000-0100-000067000000}"/>
    <hyperlink ref="C89" r:id="rId105" xr:uid="{00000000-0004-0000-0100-000068000000}"/>
    <hyperlink ref="C102" r:id="rId106" xr:uid="{00000000-0004-0000-0100-000069000000}"/>
    <hyperlink ref="C116" r:id="rId107" xr:uid="{00000000-0004-0000-0100-00006A000000}"/>
    <hyperlink ref="C120:C121" r:id="rId108" display="marcelo.silva@sustenidos.org.br" xr:uid="{00000000-0004-0000-0100-00006B000000}"/>
    <hyperlink ref="C123" r:id="rId109" xr:uid="{00000000-0004-0000-0100-00006C000000}"/>
    <hyperlink ref="C126" r:id="rId110" xr:uid="{00000000-0004-0000-0100-00006D000000}"/>
    <hyperlink ref="C147" r:id="rId111" xr:uid="{00000000-0004-0000-0100-00006E000000}"/>
    <hyperlink ref="C135:C136" r:id="rId112" display="marcelo.silva@sustenidos.org.br" xr:uid="{00000000-0004-0000-0100-00006F000000}"/>
    <hyperlink ref="C37" r:id="rId113" xr:uid="{00000000-0004-0000-0100-000070000000}"/>
    <hyperlink ref="C71" r:id="rId114" xr:uid="{00000000-0004-0000-0100-000071000000}"/>
    <hyperlink ref="C3" r:id="rId115" xr:uid="{00000000-0004-0000-0100-000072000000}"/>
    <hyperlink ref="C10:C12" r:id="rId116" display="rafael.antunes@sustenidos.org.br" xr:uid="{00000000-0004-0000-0100-000073000000}"/>
    <hyperlink ref="C18:C20" r:id="rId117" display="rafael.antunes@sustenidos.org.br" xr:uid="{00000000-0004-0000-0100-000074000000}"/>
    <hyperlink ref="C90" r:id="rId118" xr:uid="{00000000-0004-0000-0100-000075000000}"/>
    <hyperlink ref="C103" r:id="rId119" xr:uid="{00000000-0004-0000-0100-000076000000}"/>
    <hyperlink ref="C110" r:id="rId120" xr:uid="{00000000-0004-0000-0100-000077000000}"/>
    <hyperlink ref="C125" r:id="rId121" xr:uid="{00000000-0004-0000-0100-000078000000}"/>
    <hyperlink ref="C16" r:id="rId122" xr:uid="{00000000-0004-0000-0100-000079000000}"/>
    <hyperlink ref="C23" r:id="rId123" xr:uid="{00000000-0004-0000-0100-00007A000000}"/>
    <hyperlink ref="C32" r:id="rId124" xr:uid="{00000000-0004-0000-0100-00007B000000}"/>
    <hyperlink ref="C34" r:id="rId125" xr:uid="{00000000-0004-0000-0100-00007C000000}"/>
    <hyperlink ref="C38" r:id="rId126" xr:uid="{00000000-0004-0000-0100-00007D000000}"/>
    <hyperlink ref="C52" r:id="rId127" xr:uid="{00000000-0004-0000-0100-00007E000000}"/>
    <hyperlink ref="C82" r:id="rId128" xr:uid="{00000000-0004-0000-0100-00007F000000}"/>
    <hyperlink ref="C98" r:id="rId129" xr:uid="{00000000-0004-0000-0100-000080000000}"/>
    <hyperlink ref="C107" r:id="rId130" xr:uid="{00000000-0004-0000-0100-000081000000}"/>
    <hyperlink ref="C109" r:id="rId131" xr:uid="{00000000-0004-0000-0100-000082000000}"/>
    <hyperlink ref="C21" r:id="rId132" xr:uid="{00000000-0004-0000-0100-000083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'Informação complementares'!$A$111:$A$130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E223"/>
  <sheetViews>
    <sheetView topLeftCell="B161" workbookViewId="0">
      <selection activeCell="B223" sqref="B223"/>
    </sheetView>
  </sheetViews>
  <sheetFormatPr defaultRowHeight="14.5" x14ac:dyDescent="0.35"/>
  <cols>
    <col min="1" max="1" width="14.453125" customWidth="1"/>
    <col min="2" max="2" width="43.26953125" customWidth="1"/>
    <col min="3" max="3" width="28" customWidth="1"/>
    <col min="4" max="4" width="22.54296875" bestFit="1" customWidth="1"/>
    <col min="5" max="5" width="37" customWidth="1"/>
  </cols>
  <sheetData>
    <row r="1" spans="1:5" s="143" customFormat="1" x14ac:dyDescent="0.35">
      <c r="A1" s="143" t="s">
        <v>43</v>
      </c>
      <c r="B1" s="143" t="s">
        <v>44</v>
      </c>
      <c r="C1" s="143" t="s">
        <v>45</v>
      </c>
      <c r="D1" s="143" t="s">
        <v>46</v>
      </c>
      <c r="E1" s="143" t="s">
        <v>47</v>
      </c>
    </row>
    <row r="2" spans="1:5" x14ac:dyDescent="0.35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5" x14ac:dyDescent="0.35">
      <c r="A3" t="s">
        <v>53</v>
      </c>
      <c r="B3" t="s">
        <v>54</v>
      </c>
      <c r="C3" t="s">
        <v>50</v>
      </c>
      <c r="D3" t="s">
        <v>55</v>
      </c>
      <c r="E3" t="s">
        <v>54</v>
      </c>
    </row>
    <row r="4" spans="1:5" x14ac:dyDescent="0.35">
      <c r="A4" t="s">
        <v>56</v>
      </c>
      <c r="B4" t="s">
        <v>57</v>
      </c>
      <c r="C4" t="s">
        <v>50</v>
      </c>
      <c r="D4" t="s">
        <v>58</v>
      </c>
      <c r="E4" t="s">
        <v>57</v>
      </c>
    </row>
    <row r="5" spans="1:5" x14ac:dyDescent="0.35">
      <c r="A5" t="s">
        <v>59</v>
      </c>
      <c r="B5" t="s">
        <v>60</v>
      </c>
      <c r="C5" t="s">
        <v>61</v>
      </c>
    </row>
    <row r="6" spans="1:5" x14ac:dyDescent="0.35">
      <c r="A6" t="s">
        <v>62</v>
      </c>
      <c r="B6" t="s">
        <v>63</v>
      </c>
      <c r="C6" t="s">
        <v>61</v>
      </c>
    </row>
    <row r="7" spans="1:5" x14ac:dyDescent="0.35">
      <c r="A7" t="s">
        <v>64</v>
      </c>
      <c r="B7" t="s">
        <v>65</v>
      </c>
      <c r="C7" t="s">
        <v>61</v>
      </c>
    </row>
    <row r="8" spans="1:5" x14ac:dyDescent="0.35">
      <c r="A8" t="s">
        <v>66</v>
      </c>
      <c r="B8" t="s">
        <v>67</v>
      </c>
      <c r="C8" t="s">
        <v>61</v>
      </c>
    </row>
    <row r="9" spans="1:5" x14ac:dyDescent="0.35">
      <c r="A9" t="s">
        <v>68</v>
      </c>
      <c r="B9" t="s">
        <v>69</v>
      </c>
      <c r="C9" t="s">
        <v>61</v>
      </c>
    </row>
    <row r="10" spans="1:5" x14ac:dyDescent="0.35">
      <c r="A10" t="s">
        <v>70</v>
      </c>
      <c r="B10" t="s">
        <v>71</v>
      </c>
      <c r="C10" t="s">
        <v>61</v>
      </c>
    </row>
    <row r="11" spans="1:5" x14ac:dyDescent="0.35">
      <c r="A11" t="s">
        <v>72</v>
      </c>
      <c r="B11" t="s">
        <v>73</v>
      </c>
      <c r="C11" t="s">
        <v>61</v>
      </c>
    </row>
    <row r="12" spans="1:5" x14ac:dyDescent="0.35">
      <c r="A12" t="s">
        <v>74</v>
      </c>
      <c r="B12" t="s">
        <v>75</v>
      </c>
      <c r="C12" t="s">
        <v>61</v>
      </c>
    </row>
    <row r="13" spans="1:5" x14ac:dyDescent="0.35">
      <c r="A13" t="s">
        <v>76</v>
      </c>
      <c r="B13" t="s">
        <v>77</v>
      </c>
      <c r="C13" t="s">
        <v>61</v>
      </c>
    </row>
    <row r="14" spans="1:5" x14ac:dyDescent="0.35">
      <c r="A14" t="s">
        <v>78</v>
      </c>
      <c r="B14" t="s">
        <v>79</v>
      </c>
      <c r="C14" t="s">
        <v>61</v>
      </c>
    </row>
    <row r="15" spans="1:5" x14ac:dyDescent="0.35">
      <c r="A15" t="s">
        <v>80</v>
      </c>
      <c r="B15" t="s">
        <v>81</v>
      </c>
      <c r="C15" t="s">
        <v>61</v>
      </c>
    </row>
    <row r="16" spans="1:5" x14ac:dyDescent="0.35">
      <c r="A16" t="s">
        <v>82</v>
      </c>
      <c r="B16" t="s">
        <v>83</v>
      </c>
      <c r="C16" t="s">
        <v>61</v>
      </c>
    </row>
    <row r="17" spans="1:5" x14ac:dyDescent="0.35">
      <c r="A17" t="s">
        <v>84</v>
      </c>
      <c r="B17" t="s">
        <v>85</v>
      </c>
      <c r="C17" t="s">
        <v>61</v>
      </c>
    </row>
    <row r="18" spans="1:5" x14ac:dyDescent="0.35">
      <c r="A18" t="s">
        <v>86</v>
      </c>
      <c r="B18" t="s">
        <v>87</v>
      </c>
      <c r="C18" t="s">
        <v>61</v>
      </c>
    </row>
    <row r="19" spans="1:5" x14ac:dyDescent="0.35">
      <c r="A19" t="s">
        <v>88</v>
      </c>
      <c r="B19" t="s">
        <v>89</v>
      </c>
      <c r="C19" t="s">
        <v>61</v>
      </c>
    </row>
    <row r="20" spans="1:5" x14ac:dyDescent="0.35">
      <c r="A20" t="s">
        <v>90</v>
      </c>
      <c r="B20" t="s">
        <v>91</v>
      </c>
      <c r="C20" t="s">
        <v>61</v>
      </c>
    </row>
    <row r="21" spans="1:5" x14ac:dyDescent="0.35">
      <c r="A21" t="s">
        <v>92</v>
      </c>
      <c r="B21" t="s">
        <v>93</v>
      </c>
      <c r="C21" t="s">
        <v>61</v>
      </c>
    </row>
    <row r="22" spans="1:5" x14ac:dyDescent="0.35">
      <c r="A22" t="s">
        <v>94</v>
      </c>
      <c r="B22" t="s">
        <v>95</v>
      </c>
      <c r="C22" t="s">
        <v>61</v>
      </c>
    </row>
    <row r="23" spans="1:5" x14ac:dyDescent="0.35">
      <c r="A23" t="s">
        <v>96</v>
      </c>
      <c r="B23" t="s">
        <v>97</v>
      </c>
      <c r="C23" t="s">
        <v>61</v>
      </c>
    </row>
    <row r="24" spans="1:5" x14ac:dyDescent="0.35">
      <c r="A24" t="s">
        <v>98</v>
      </c>
      <c r="B24" t="s">
        <v>99</v>
      </c>
      <c r="C24" t="s">
        <v>61</v>
      </c>
    </row>
    <row r="25" spans="1:5" x14ac:dyDescent="0.35">
      <c r="A25" t="s">
        <v>100</v>
      </c>
      <c r="B25" t="s">
        <v>101</v>
      </c>
      <c r="C25" t="s">
        <v>61</v>
      </c>
    </row>
    <row r="26" spans="1:5" x14ac:dyDescent="0.35">
      <c r="A26" t="s">
        <v>102</v>
      </c>
      <c r="B26" t="s">
        <v>103</v>
      </c>
      <c r="C26" t="s">
        <v>61</v>
      </c>
    </row>
    <row r="27" spans="1:5" x14ac:dyDescent="0.35">
      <c r="A27" t="s">
        <v>104</v>
      </c>
      <c r="B27" t="s">
        <v>105</v>
      </c>
      <c r="C27" t="s">
        <v>50</v>
      </c>
      <c r="D27" t="s">
        <v>106</v>
      </c>
      <c r="E27" t="s">
        <v>107</v>
      </c>
    </row>
    <row r="28" spans="1:5" x14ac:dyDescent="0.35">
      <c r="A28" t="s">
        <v>108</v>
      </c>
      <c r="B28" t="s">
        <v>109</v>
      </c>
      <c r="C28" t="s">
        <v>110</v>
      </c>
      <c r="D28" t="s">
        <v>111</v>
      </c>
      <c r="E28" t="s">
        <v>112</v>
      </c>
    </row>
    <row r="29" spans="1:5" x14ac:dyDescent="0.35">
      <c r="A29" t="s">
        <v>113</v>
      </c>
      <c r="B29" t="s">
        <v>114</v>
      </c>
      <c r="C29" t="s">
        <v>110</v>
      </c>
      <c r="D29" t="s">
        <v>115</v>
      </c>
      <c r="E29" t="s">
        <v>116</v>
      </c>
    </row>
    <row r="30" spans="1:5" x14ac:dyDescent="0.35">
      <c r="A30" t="s">
        <v>117</v>
      </c>
      <c r="B30" t="s">
        <v>118</v>
      </c>
      <c r="C30" t="s">
        <v>50</v>
      </c>
      <c r="D30" t="s">
        <v>119</v>
      </c>
      <c r="E30" t="s">
        <v>120</v>
      </c>
    </row>
    <row r="31" spans="1:5" x14ac:dyDescent="0.35">
      <c r="A31" t="s">
        <v>121</v>
      </c>
      <c r="B31" t="s">
        <v>122</v>
      </c>
      <c r="C31" t="s">
        <v>110</v>
      </c>
      <c r="D31" t="s">
        <v>123</v>
      </c>
      <c r="E31" t="s">
        <v>124</v>
      </c>
    </row>
    <row r="32" spans="1:5" x14ac:dyDescent="0.35">
      <c r="A32" t="s">
        <v>125</v>
      </c>
      <c r="B32" t="s">
        <v>126</v>
      </c>
      <c r="C32" t="s">
        <v>50</v>
      </c>
      <c r="D32" t="s">
        <v>127</v>
      </c>
      <c r="E32" t="s">
        <v>128</v>
      </c>
    </row>
    <row r="33" spans="1:5" x14ac:dyDescent="0.35">
      <c r="A33" t="s">
        <v>129</v>
      </c>
      <c r="B33" t="s">
        <v>130</v>
      </c>
      <c r="C33" t="s">
        <v>50</v>
      </c>
      <c r="D33" t="s">
        <v>131</v>
      </c>
      <c r="E33" t="s">
        <v>132</v>
      </c>
    </row>
    <row r="34" spans="1:5" x14ac:dyDescent="0.35">
      <c r="A34" t="s">
        <v>133</v>
      </c>
      <c r="B34" t="s">
        <v>134</v>
      </c>
      <c r="C34" t="s">
        <v>50</v>
      </c>
      <c r="D34" t="s">
        <v>135</v>
      </c>
      <c r="E34" t="s">
        <v>136</v>
      </c>
    </row>
    <row r="35" spans="1:5" x14ac:dyDescent="0.35">
      <c r="A35" t="s">
        <v>137</v>
      </c>
      <c r="B35" t="s">
        <v>138</v>
      </c>
      <c r="C35" t="s">
        <v>50</v>
      </c>
      <c r="D35" t="s">
        <v>139</v>
      </c>
      <c r="E35" t="s">
        <v>140</v>
      </c>
    </row>
    <row r="36" spans="1:5" x14ac:dyDescent="0.35">
      <c r="A36" t="s">
        <v>141</v>
      </c>
      <c r="B36" t="s">
        <v>142</v>
      </c>
      <c r="C36" t="s">
        <v>50</v>
      </c>
      <c r="D36" t="s">
        <v>143</v>
      </c>
      <c r="E36" t="s">
        <v>142</v>
      </c>
    </row>
    <row r="37" spans="1:5" x14ac:dyDescent="0.35">
      <c r="A37" t="s">
        <v>144</v>
      </c>
      <c r="B37" t="s">
        <v>145</v>
      </c>
      <c r="C37" t="s">
        <v>50</v>
      </c>
      <c r="D37" t="s">
        <v>146</v>
      </c>
      <c r="E37" t="s">
        <v>147</v>
      </c>
    </row>
    <row r="38" spans="1:5" x14ac:dyDescent="0.35">
      <c r="A38" t="s">
        <v>148</v>
      </c>
      <c r="B38" t="s">
        <v>149</v>
      </c>
      <c r="C38" t="s">
        <v>50</v>
      </c>
      <c r="D38" t="s">
        <v>150</v>
      </c>
      <c r="E38" t="s">
        <v>151</v>
      </c>
    </row>
    <row r="39" spans="1:5" x14ac:dyDescent="0.35">
      <c r="A39" t="s">
        <v>152</v>
      </c>
      <c r="B39" t="s">
        <v>153</v>
      </c>
      <c r="C39" t="s">
        <v>50</v>
      </c>
      <c r="D39" t="s">
        <v>154</v>
      </c>
      <c r="E39" t="s">
        <v>155</v>
      </c>
    </row>
    <row r="40" spans="1:5" x14ac:dyDescent="0.35">
      <c r="A40" t="s">
        <v>156</v>
      </c>
      <c r="B40" t="s">
        <v>157</v>
      </c>
      <c r="C40" t="s">
        <v>50</v>
      </c>
      <c r="D40" t="s">
        <v>158</v>
      </c>
      <c r="E40" t="s">
        <v>159</v>
      </c>
    </row>
    <row r="41" spans="1:5" x14ac:dyDescent="0.35">
      <c r="A41" t="s">
        <v>160</v>
      </c>
      <c r="B41" t="s">
        <v>161</v>
      </c>
      <c r="C41" t="s">
        <v>50</v>
      </c>
      <c r="D41" t="s">
        <v>162</v>
      </c>
      <c r="E41" t="s">
        <v>163</v>
      </c>
    </row>
    <row r="42" spans="1:5" x14ac:dyDescent="0.35">
      <c r="A42" t="s">
        <v>164</v>
      </c>
      <c r="B42" t="s">
        <v>165</v>
      </c>
      <c r="C42" t="s">
        <v>50</v>
      </c>
      <c r="D42" t="s">
        <v>166</v>
      </c>
      <c r="E42" t="s">
        <v>167</v>
      </c>
    </row>
    <row r="43" spans="1:5" x14ac:dyDescent="0.35">
      <c r="A43" t="s">
        <v>168</v>
      </c>
      <c r="B43" t="s">
        <v>169</v>
      </c>
      <c r="C43" t="s">
        <v>50</v>
      </c>
      <c r="D43" t="s">
        <v>170</v>
      </c>
      <c r="E43" t="s">
        <v>171</v>
      </c>
    </row>
    <row r="44" spans="1:5" x14ac:dyDescent="0.35">
      <c r="A44" t="s">
        <v>172</v>
      </c>
      <c r="B44" t="s">
        <v>173</v>
      </c>
      <c r="C44" t="s">
        <v>50</v>
      </c>
      <c r="D44" t="s">
        <v>174</v>
      </c>
      <c r="E44" t="s">
        <v>175</v>
      </c>
    </row>
    <row r="45" spans="1:5" x14ac:dyDescent="0.35">
      <c r="A45" t="s">
        <v>176</v>
      </c>
      <c r="B45" t="s">
        <v>177</v>
      </c>
      <c r="C45" t="s">
        <v>50</v>
      </c>
      <c r="D45" t="s">
        <v>178</v>
      </c>
      <c r="E45" t="s">
        <v>179</v>
      </c>
    </row>
    <row r="46" spans="1:5" x14ac:dyDescent="0.35">
      <c r="A46" t="s">
        <v>180</v>
      </c>
      <c r="B46" t="s">
        <v>181</v>
      </c>
      <c r="C46" t="s">
        <v>50</v>
      </c>
      <c r="D46" t="s">
        <v>182</v>
      </c>
      <c r="E46" t="s">
        <v>183</v>
      </c>
    </row>
    <row r="47" spans="1:5" x14ac:dyDescent="0.35">
      <c r="A47" t="s">
        <v>184</v>
      </c>
      <c r="B47" t="s">
        <v>185</v>
      </c>
      <c r="C47" t="s">
        <v>50</v>
      </c>
      <c r="D47" t="s">
        <v>186</v>
      </c>
      <c r="E47" t="s">
        <v>187</v>
      </c>
    </row>
    <row r="48" spans="1:5" x14ac:dyDescent="0.35">
      <c r="A48" t="s">
        <v>188</v>
      </c>
      <c r="B48" t="s">
        <v>189</v>
      </c>
      <c r="C48" t="s">
        <v>50</v>
      </c>
      <c r="D48" t="s">
        <v>190</v>
      </c>
      <c r="E48" t="s">
        <v>191</v>
      </c>
    </row>
    <row r="49" spans="1:5" x14ac:dyDescent="0.35">
      <c r="A49" t="s">
        <v>192</v>
      </c>
      <c r="B49" t="s">
        <v>193</v>
      </c>
      <c r="C49" t="s">
        <v>50</v>
      </c>
      <c r="D49" t="s">
        <v>194</v>
      </c>
      <c r="E49" t="s">
        <v>195</v>
      </c>
    </row>
    <row r="50" spans="1:5" x14ac:dyDescent="0.35">
      <c r="A50" t="s">
        <v>196</v>
      </c>
      <c r="B50" t="s">
        <v>197</v>
      </c>
      <c r="C50" t="s">
        <v>110</v>
      </c>
      <c r="D50" t="s">
        <v>198</v>
      </c>
      <c r="E50" t="s">
        <v>199</v>
      </c>
    </row>
    <row r="51" spans="1:5" x14ac:dyDescent="0.35">
      <c r="A51" t="s">
        <v>200</v>
      </c>
      <c r="B51" t="s">
        <v>201</v>
      </c>
      <c r="C51" t="s">
        <v>50</v>
      </c>
      <c r="D51" t="s">
        <v>202</v>
      </c>
      <c r="E51" t="s">
        <v>203</v>
      </c>
    </row>
    <row r="52" spans="1:5" x14ac:dyDescent="0.35">
      <c r="A52" t="s">
        <v>204</v>
      </c>
      <c r="B52" t="s">
        <v>205</v>
      </c>
      <c r="C52" t="s">
        <v>110</v>
      </c>
      <c r="D52" t="s">
        <v>206</v>
      </c>
      <c r="E52" t="s">
        <v>207</v>
      </c>
    </row>
    <row r="53" spans="1:5" x14ac:dyDescent="0.35">
      <c r="A53" t="s">
        <v>208</v>
      </c>
      <c r="B53" t="s">
        <v>209</v>
      </c>
      <c r="C53" t="s">
        <v>110</v>
      </c>
      <c r="D53" t="s">
        <v>210</v>
      </c>
      <c r="E53" t="s">
        <v>211</v>
      </c>
    </row>
    <row r="54" spans="1:5" x14ac:dyDescent="0.35">
      <c r="A54" t="s">
        <v>212</v>
      </c>
      <c r="B54" t="s">
        <v>213</v>
      </c>
      <c r="C54" t="s">
        <v>50</v>
      </c>
      <c r="D54" t="s">
        <v>214</v>
      </c>
      <c r="E54" t="s">
        <v>215</v>
      </c>
    </row>
    <row r="55" spans="1:5" x14ac:dyDescent="0.35">
      <c r="A55" t="s">
        <v>216</v>
      </c>
      <c r="B55" t="s">
        <v>217</v>
      </c>
      <c r="C55" t="s">
        <v>50</v>
      </c>
      <c r="D55" t="s">
        <v>218</v>
      </c>
      <c r="E55" t="s">
        <v>219</v>
      </c>
    </row>
    <row r="56" spans="1:5" x14ac:dyDescent="0.35">
      <c r="A56" t="s">
        <v>220</v>
      </c>
      <c r="B56" t="s">
        <v>221</v>
      </c>
      <c r="C56" t="s">
        <v>50</v>
      </c>
      <c r="D56" t="s">
        <v>222</v>
      </c>
      <c r="E56" t="s">
        <v>223</v>
      </c>
    </row>
    <row r="57" spans="1:5" x14ac:dyDescent="0.35">
      <c r="A57" t="s">
        <v>224</v>
      </c>
      <c r="B57" t="s">
        <v>225</v>
      </c>
      <c r="C57" t="s">
        <v>50</v>
      </c>
      <c r="D57" t="s">
        <v>226</v>
      </c>
      <c r="E57" t="s">
        <v>227</v>
      </c>
    </row>
    <row r="58" spans="1:5" x14ac:dyDescent="0.35">
      <c r="A58" t="s">
        <v>228</v>
      </c>
      <c r="B58" t="s">
        <v>229</v>
      </c>
      <c r="C58" t="s">
        <v>50</v>
      </c>
      <c r="D58" t="s">
        <v>230</v>
      </c>
      <c r="E58" t="s">
        <v>231</v>
      </c>
    </row>
    <row r="59" spans="1:5" x14ac:dyDescent="0.35">
      <c r="A59" t="s">
        <v>232</v>
      </c>
      <c r="B59" t="s">
        <v>233</v>
      </c>
      <c r="C59" t="s">
        <v>50</v>
      </c>
      <c r="D59" t="s">
        <v>234</v>
      </c>
      <c r="E59" t="s">
        <v>159</v>
      </c>
    </row>
    <row r="60" spans="1:5" x14ac:dyDescent="0.35">
      <c r="A60" t="s">
        <v>235</v>
      </c>
      <c r="B60" t="s">
        <v>236</v>
      </c>
      <c r="C60" t="s">
        <v>50</v>
      </c>
      <c r="D60" t="s">
        <v>237</v>
      </c>
      <c r="E60" t="s">
        <v>238</v>
      </c>
    </row>
    <row r="61" spans="1:5" x14ac:dyDescent="0.35">
      <c r="A61" t="s">
        <v>239</v>
      </c>
      <c r="B61" t="s">
        <v>240</v>
      </c>
      <c r="C61" t="s">
        <v>50</v>
      </c>
      <c r="D61" t="s">
        <v>241</v>
      </c>
      <c r="E61" t="s">
        <v>242</v>
      </c>
    </row>
    <row r="62" spans="1:5" x14ac:dyDescent="0.35">
      <c r="A62" t="s">
        <v>243</v>
      </c>
      <c r="B62" t="s">
        <v>244</v>
      </c>
      <c r="C62" t="s">
        <v>50</v>
      </c>
      <c r="D62" t="s">
        <v>245</v>
      </c>
      <c r="E62" t="s">
        <v>246</v>
      </c>
    </row>
    <row r="63" spans="1:5" x14ac:dyDescent="0.35">
      <c r="A63" t="s">
        <v>243</v>
      </c>
      <c r="B63" t="s">
        <v>244</v>
      </c>
      <c r="C63" t="s">
        <v>50</v>
      </c>
      <c r="D63" t="s">
        <v>247</v>
      </c>
      <c r="E63" t="s">
        <v>248</v>
      </c>
    </row>
    <row r="64" spans="1:5" x14ac:dyDescent="0.35">
      <c r="A64" t="s">
        <v>249</v>
      </c>
      <c r="B64" t="s">
        <v>250</v>
      </c>
      <c r="C64" t="s">
        <v>50</v>
      </c>
      <c r="D64" t="s">
        <v>251</v>
      </c>
      <c r="E64" t="s">
        <v>252</v>
      </c>
    </row>
    <row r="65" spans="1:5" x14ac:dyDescent="0.35">
      <c r="A65" t="s">
        <v>253</v>
      </c>
      <c r="B65" t="s">
        <v>254</v>
      </c>
      <c r="C65" t="s">
        <v>50</v>
      </c>
      <c r="D65" t="s">
        <v>255</v>
      </c>
      <c r="E65" t="s">
        <v>256</v>
      </c>
    </row>
    <row r="66" spans="1:5" x14ac:dyDescent="0.35">
      <c r="A66" t="s">
        <v>257</v>
      </c>
      <c r="B66" t="s">
        <v>258</v>
      </c>
      <c r="C66" t="s">
        <v>50</v>
      </c>
      <c r="D66" t="s">
        <v>259</v>
      </c>
      <c r="E66" t="s">
        <v>260</v>
      </c>
    </row>
    <row r="67" spans="1:5" x14ac:dyDescent="0.35">
      <c r="A67" t="s">
        <v>261</v>
      </c>
      <c r="B67" t="s">
        <v>262</v>
      </c>
      <c r="C67" t="s">
        <v>50</v>
      </c>
      <c r="D67" t="s">
        <v>263</v>
      </c>
      <c r="E67" t="s">
        <v>264</v>
      </c>
    </row>
    <row r="68" spans="1:5" x14ac:dyDescent="0.35">
      <c r="A68" t="s">
        <v>265</v>
      </c>
      <c r="B68" t="s">
        <v>266</v>
      </c>
      <c r="C68" t="s">
        <v>50</v>
      </c>
      <c r="D68" t="s">
        <v>267</v>
      </c>
      <c r="E68" t="s">
        <v>268</v>
      </c>
    </row>
    <row r="69" spans="1:5" x14ac:dyDescent="0.35">
      <c r="A69" t="s">
        <v>269</v>
      </c>
      <c r="B69" t="s">
        <v>270</v>
      </c>
      <c r="C69" t="s">
        <v>50</v>
      </c>
      <c r="D69" t="s">
        <v>271</v>
      </c>
      <c r="E69" t="s">
        <v>272</v>
      </c>
    </row>
    <row r="70" spans="1:5" x14ac:dyDescent="0.35">
      <c r="A70" t="s">
        <v>273</v>
      </c>
      <c r="B70" t="s">
        <v>274</v>
      </c>
      <c r="C70" t="s">
        <v>50</v>
      </c>
      <c r="D70" t="s">
        <v>275</v>
      </c>
      <c r="E70" t="s">
        <v>276</v>
      </c>
    </row>
    <row r="71" spans="1:5" x14ac:dyDescent="0.35">
      <c r="A71" t="s">
        <v>277</v>
      </c>
      <c r="B71" t="s">
        <v>278</v>
      </c>
      <c r="C71" t="s">
        <v>50</v>
      </c>
      <c r="D71" t="s">
        <v>279</v>
      </c>
      <c r="E71" t="s">
        <v>280</v>
      </c>
    </row>
    <row r="72" spans="1:5" x14ac:dyDescent="0.35">
      <c r="A72" t="s">
        <v>281</v>
      </c>
      <c r="B72" t="s">
        <v>282</v>
      </c>
      <c r="C72" t="s">
        <v>50</v>
      </c>
      <c r="D72" t="s">
        <v>283</v>
      </c>
      <c r="E72" t="s">
        <v>282</v>
      </c>
    </row>
    <row r="73" spans="1:5" x14ac:dyDescent="0.35">
      <c r="A73" t="s">
        <v>284</v>
      </c>
      <c r="B73" t="s">
        <v>285</v>
      </c>
      <c r="C73" t="s">
        <v>50</v>
      </c>
      <c r="D73" t="s">
        <v>275</v>
      </c>
      <c r="E73" t="s">
        <v>276</v>
      </c>
    </row>
    <row r="74" spans="1:5" x14ac:dyDescent="0.35">
      <c r="A74" t="s">
        <v>286</v>
      </c>
      <c r="B74" t="s">
        <v>287</v>
      </c>
      <c r="C74" t="s">
        <v>50</v>
      </c>
      <c r="D74" t="s">
        <v>288</v>
      </c>
      <c r="E74" t="s">
        <v>289</v>
      </c>
    </row>
    <row r="75" spans="1:5" x14ac:dyDescent="0.35">
      <c r="A75" t="s">
        <v>286</v>
      </c>
      <c r="B75" t="s">
        <v>287</v>
      </c>
      <c r="C75" t="s">
        <v>50</v>
      </c>
      <c r="D75" t="s">
        <v>290</v>
      </c>
      <c r="E75" t="s">
        <v>291</v>
      </c>
    </row>
    <row r="76" spans="1:5" x14ac:dyDescent="0.35">
      <c r="A76" t="s">
        <v>292</v>
      </c>
      <c r="B76" t="s">
        <v>293</v>
      </c>
      <c r="C76" t="s">
        <v>50</v>
      </c>
      <c r="D76" t="s">
        <v>294</v>
      </c>
      <c r="E76" t="s">
        <v>293</v>
      </c>
    </row>
    <row r="77" spans="1:5" x14ac:dyDescent="0.35">
      <c r="A77" t="s">
        <v>295</v>
      </c>
      <c r="B77" t="s">
        <v>296</v>
      </c>
      <c r="C77" t="s">
        <v>50</v>
      </c>
      <c r="D77" t="s">
        <v>297</v>
      </c>
      <c r="E77" t="s">
        <v>298</v>
      </c>
    </row>
    <row r="78" spans="1:5" x14ac:dyDescent="0.35">
      <c r="A78" t="s">
        <v>299</v>
      </c>
      <c r="B78" t="s">
        <v>300</v>
      </c>
      <c r="C78" t="s">
        <v>50</v>
      </c>
      <c r="D78" t="s">
        <v>301</v>
      </c>
      <c r="E78" t="s">
        <v>302</v>
      </c>
    </row>
    <row r="79" spans="1:5" x14ac:dyDescent="0.35">
      <c r="A79" t="s">
        <v>303</v>
      </c>
      <c r="B79" t="s">
        <v>304</v>
      </c>
      <c r="C79" t="s">
        <v>50</v>
      </c>
      <c r="D79" t="s">
        <v>305</v>
      </c>
      <c r="E79" t="s">
        <v>306</v>
      </c>
    </row>
    <row r="80" spans="1:5" x14ac:dyDescent="0.35">
      <c r="A80" t="s">
        <v>307</v>
      </c>
      <c r="B80" t="s">
        <v>308</v>
      </c>
      <c r="C80" t="s">
        <v>50</v>
      </c>
      <c r="D80" t="s">
        <v>309</v>
      </c>
      <c r="E80" t="s">
        <v>308</v>
      </c>
    </row>
    <row r="81" spans="1:5" x14ac:dyDescent="0.35">
      <c r="A81" t="s">
        <v>310</v>
      </c>
      <c r="B81" t="s">
        <v>311</v>
      </c>
      <c r="C81" t="s">
        <v>50</v>
      </c>
      <c r="D81" t="s">
        <v>312</v>
      </c>
      <c r="E81" t="s">
        <v>311</v>
      </c>
    </row>
    <row r="82" spans="1:5" x14ac:dyDescent="0.35">
      <c r="A82" t="s">
        <v>313</v>
      </c>
      <c r="B82" t="s">
        <v>314</v>
      </c>
      <c r="C82" t="s">
        <v>50</v>
      </c>
      <c r="D82" t="s">
        <v>315</v>
      </c>
      <c r="E82" t="s">
        <v>316</v>
      </c>
    </row>
    <row r="83" spans="1:5" x14ac:dyDescent="0.35">
      <c r="A83" t="s">
        <v>317</v>
      </c>
      <c r="B83" t="s">
        <v>318</v>
      </c>
      <c r="C83" t="s">
        <v>50</v>
      </c>
      <c r="D83" t="s">
        <v>319</v>
      </c>
      <c r="E83" t="s">
        <v>320</v>
      </c>
    </row>
    <row r="84" spans="1:5" x14ac:dyDescent="0.35">
      <c r="A84" t="s">
        <v>321</v>
      </c>
      <c r="B84" t="s">
        <v>322</v>
      </c>
      <c r="C84" t="s">
        <v>50</v>
      </c>
      <c r="D84" t="s">
        <v>323</v>
      </c>
      <c r="E84" t="s">
        <v>324</v>
      </c>
    </row>
    <row r="85" spans="1:5" x14ac:dyDescent="0.35">
      <c r="A85" t="s">
        <v>325</v>
      </c>
      <c r="B85" t="s">
        <v>326</v>
      </c>
      <c r="C85" t="s">
        <v>50</v>
      </c>
      <c r="D85" t="s">
        <v>327</v>
      </c>
      <c r="E85" t="s">
        <v>328</v>
      </c>
    </row>
    <row r="86" spans="1:5" x14ac:dyDescent="0.35">
      <c r="A86" t="s">
        <v>329</v>
      </c>
      <c r="B86" t="s">
        <v>330</v>
      </c>
      <c r="C86" t="s">
        <v>50</v>
      </c>
      <c r="D86" t="s">
        <v>331</v>
      </c>
      <c r="E86" t="s">
        <v>332</v>
      </c>
    </row>
    <row r="87" spans="1:5" x14ac:dyDescent="0.35">
      <c r="A87" t="s">
        <v>333</v>
      </c>
      <c r="B87" t="s">
        <v>334</v>
      </c>
      <c r="C87" t="s">
        <v>50</v>
      </c>
      <c r="D87" t="s">
        <v>335</v>
      </c>
      <c r="E87" t="s">
        <v>336</v>
      </c>
    </row>
    <row r="88" spans="1:5" x14ac:dyDescent="0.35">
      <c r="A88" t="s">
        <v>337</v>
      </c>
      <c r="B88" t="s">
        <v>338</v>
      </c>
      <c r="C88" t="s">
        <v>50</v>
      </c>
      <c r="D88" t="s">
        <v>339</v>
      </c>
      <c r="E88" t="s">
        <v>340</v>
      </c>
    </row>
    <row r="89" spans="1:5" x14ac:dyDescent="0.35">
      <c r="A89" t="s">
        <v>341</v>
      </c>
      <c r="B89" t="s">
        <v>342</v>
      </c>
      <c r="C89" t="s">
        <v>50</v>
      </c>
      <c r="D89" t="s">
        <v>343</v>
      </c>
      <c r="E89" t="s">
        <v>344</v>
      </c>
    </row>
    <row r="90" spans="1:5" x14ac:dyDescent="0.35">
      <c r="A90" t="s">
        <v>345</v>
      </c>
      <c r="B90" t="s">
        <v>346</v>
      </c>
      <c r="C90" t="s">
        <v>50</v>
      </c>
      <c r="D90" t="s">
        <v>347</v>
      </c>
      <c r="E90" t="s">
        <v>348</v>
      </c>
    </row>
    <row r="91" spans="1:5" x14ac:dyDescent="0.35">
      <c r="A91" t="s">
        <v>349</v>
      </c>
      <c r="B91" t="s">
        <v>350</v>
      </c>
      <c r="C91" t="s">
        <v>351</v>
      </c>
      <c r="D91" t="s">
        <v>352</v>
      </c>
      <c r="E91" t="s">
        <v>350</v>
      </c>
    </row>
    <row r="92" spans="1:5" x14ac:dyDescent="0.35">
      <c r="A92" t="s">
        <v>353</v>
      </c>
      <c r="B92" t="s">
        <v>354</v>
      </c>
      <c r="C92" t="s">
        <v>50</v>
      </c>
      <c r="D92" t="s">
        <v>355</v>
      </c>
      <c r="E92" t="s">
        <v>354</v>
      </c>
    </row>
    <row r="93" spans="1:5" x14ac:dyDescent="0.35">
      <c r="A93" t="s">
        <v>353</v>
      </c>
      <c r="B93" t="s">
        <v>354</v>
      </c>
      <c r="C93" t="s">
        <v>50</v>
      </c>
      <c r="D93" t="s">
        <v>356</v>
      </c>
      <c r="E93" t="s">
        <v>227</v>
      </c>
    </row>
    <row r="94" spans="1:5" x14ac:dyDescent="0.35">
      <c r="A94" t="s">
        <v>357</v>
      </c>
      <c r="B94" t="s">
        <v>358</v>
      </c>
      <c r="C94" t="s">
        <v>50</v>
      </c>
      <c r="D94" t="s">
        <v>359</v>
      </c>
      <c r="E94" t="s">
        <v>358</v>
      </c>
    </row>
    <row r="95" spans="1:5" x14ac:dyDescent="0.35">
      <c r="A95" t="s">
        <v>357</v>
      </c>
      <c r="B95" t="s">
        <v>358</v>
      </c>
      <c r="C95" t="s">
        <v>50</v>
      </c>
      <c r="D95" t="s">
        <v>360</v>
      </c>
      <c r="E95" t="s">
        <v>361</v>
      </c>
    </row>
    <row r="96" spans="1:5" x14ac:dyDescent="0.35">
      <c r="A96" t="s">
        <v>362</v>
      </c>
      <c r="B96" t="s">
        <v>363</v>
      </c>
      <c r="C96" t="s">
        <v>351</v>
      </c>
      <c r="D96" t="s">
        <v>364</v>
      </c>
      <c r="E96" t="s">
        <v>363</v>
      </c>
    </row>
    <row r="97" spans="1:5" x14ac:dyDescent="0.35">
      <c r="A97" t="s">
        <v>365</v>
      </c>
      <c r="B97" t="s">
        <v>366</v>
      </c>
      <c r="C97" t="s">
        <v>110</v>
      </c>
      <c r="D97" t="s">
        <v>367</v>
      </c>
      <c r="E97" t="s">
        <v>368</v>
      </c>
    </row>
    <row r="98" spans="1:5" x14ac:dyDescent="0.35">
      <c r="A98" t="s">
        <v>365</v>
      </c>
      <c r="B98" t="s">
        <v>366</v>
      </c>
      <c r="C98" t="s">
        <v>110</v>
      </c>
      <c r="D98" t="s">
        <v>369</v>
      </c>
      <c r="E98" t="s">
        <v>370</v>
      </c>
    </row>
    <row r="99" spans="1:5" x14ac:dyDescent="0.35">
      <c r="A99" t="s">
        <v>365</v>
      </c>
      <c r="B99" t="s">
        <v>366</v>
      </c>
      <c r="C99" t="s">
        <v>110</v>
      </c>
      <c r="D99" t="s">
        <v>371</v>
      </c>
      <c r="E99" t="s">
        <v>372</v>
      </c>
    </row>
    <row r="100" spans="1:5" x14ac:dyDescent="0.35">
      <c r="A100" t="s">
        <v>373</v>
      </c>
      <c r="B100" t="s">
        <v>374</v>
      </c>
      <c r="C100" t="s">
        <v>110</v>
      </c>
      <c r="D100" t="s">
        <v>375</v>
      </c>
      <c r="E100" t="s">
        <v>376</v>
      </c>
    </row>
    <row r="101" spans="1:5" x14ac:dyDescent="0.35">
      <c r="A101" t="s">
        <v>377</v>
      </c>
      <c r="B101" t="s">
        <v>378</v>
      </c>
      <c r="C101" t="s">
        <v>110</v>
      </c>
      <c r="D101" t="s">
        <v>379</v>
      </c>
      <c r="E101" t="s">
        <v>380</v>
      </c>
    </row>
    <row r="102" spans="1:5" x14ac:dyDescent="0.35">
      <c r="A102" t="s">
        <v>381</v>
      </c>
      <c r="B102" t="s">
        <v>382</v>
      </c>
      <c r="C102" t="s">
        <v>50</v>
      </c>
      <c r="D102" t="s">
        <v>383</v>
      </c>
      <c r="E102" t="s">
        <v>382</v>
      </c>
    </row>
    <row r="103" spans="1:5" x14ac:dyDescent="0.35">
      <c r="A103" t="s">
        <v>384</v>
      </c>
      <c r="B103" t="s">
        <v>385</v>
      </c>
      <c r="C103" t="s">
        <v>50</v>
      </c>
      <c r="D103" t="s">
        <v>386</v>
      </c>
      <c r="E103" t="s">
        <v>385</v>
      </c>
    </row>
    <row r="104" spans="1:5" x14ac:dyDescent="0.35">
      <c r="A104" t="s">
        <v>387</v>
      </c>
      <c r="B104" t="s">
        <v>388</v>
      </c>
      <c r="C104" t="s">
        <v>50</v>
      </c>
      <c r="D104" t="s">
        <v>389</v>
      </c>
      <c r="E104" t="s">
        <v>388</v>
      </c>
    </row>
    <row r="105" spans="1:5" x14ac:dyDescent="0.35">
      <c r="A105" t="s">
        <v>390</v>
      </c>
      <c r="B105" t="s">
        <v>391</v>
      </c>
      <c r="C105" t="s">
        <v>50</v>
      </c>
      <c r="D105" t="s">
        <v>392</v>
      </c>
      <c r="E105" t="s">
        <v>391</v>
      </c>
    </row>
    <row r="106" spans="1:5" x14ac:dyDescent="0.35">
      <c r="A106" t="s">
        <v>393</v>
      </c>
      <c r="B106" t="s">
        <v>394</v>
      </c>
      <c r="C106" t="s">
        <v>50</v>
      </c>
      <c r="D106" t="s">
        <v>395</v>
      </c>
      <c r="E106" t="s">
        <v>394</v>
      </c>
    </row>
    <row r="107" spans="1:5" x14ac:dyDescent="0.35">
      <c r="A107" t="s">
        <v>396</v>
      </c>
      <c r="B107" t="s">
        <v>397</v>
      </c>
      <c r="C107" t="s">
        <v>50</v>
      </c>
      <c r="D107" t="s">
        <v>398</v>
      </c>
      <c r="E107" t="s">
        <v>397</v>
      </c>
    </row>
    <row r="108" spans="1:5" x14ac:dyDescent="0.35">
      <c r="A108" t="s">
        <v>399</v>
      </c>
      <c r="B108" t="s">
        <v>400</v>
      </c>
      <c r="C108" t="s">
        <v>50</v>
      </c>
      <c r="D108" t="s">
        <v>401</v>
      </c>
      <c r="E108" t="s">
        <v>402</v>
      </c>
    </row>
    <row r="109" spans="1:5" x14ac:dyDescent="0.35">
      <c r="A109" t="s">
        <v>399</v>
      </c>
      <c r="B109" t="s">
        <v>400</v>
      </c>
      <c r="C109" t="s">
        <v>50</v>
      </c>
      <c r="D109" t="s">
        <v>403</v>
      </c>
      <c r="E109" t="s">
        <v>402</v>
      </c>
    </row>
    <row r="110" spans="1:5" x14ac:dyDescent="0.35">
      <c r="A110" t="s">
        <v>404</v>
      </c>
      <c r="B110" t="s">
        <v>405</v>
      </c>
      <c r="C110" t="s">
        <v>50</v>
      </c>
      <c r="D110" t="s">
        <v>406</v>
      </c>
      <c r="E110" t="s">
        <v>407</v>
      </c>
    </row>
    <row r="111" spans="1:5" x14ac:dyDescent="0.35">
      <c r="A111" t="s">
        <v>404</v>
      </c>
      <c r="B111" t="s">
        <v>405</v>
      </c>
      <c r="C111" t="s">
        <v>50</v>
      </c>
      <c r="D111" t="s">
        <v>408</v>
      </c>
      <c r="E111" t="s">
        <v>409</v>
      </c>
    </row>
    <row r="112" spans="1:5" x14ac:dyDescent="0.35">
      <c r="A112" t="s">
        <v>410</v>
      </c>
      <c r="B112" t="s">
        <v>411</v>
      </c>
      <c r="C112" t="s">
        <v>110</v>
      </c>
      <c r="D112" t="s">
        <v>412</v>
      </c>
      <c r="E112" t="s">
        <v>413</v>
      </c>
    </row>
    <row r="113" spans="1:5" x14ac:dyDescent="0.35">
      <c r="A113" t="s">
        <v>414</v>
      </c>
      <c r="B113" t="s">
        <v>415</v>
      </c>
      <c r="C113" t="s">
        <v>50</v>
      </c>
      <c r="D113" t="s">
        <v>416</v>
      </c>
      <c r="E113" t="s">
        <v>415</v>
      </c>
    </row>
    <row r="114" spans="1:5" x14ac:dyDescent="0.35">
      <c r="A114" t="s">
        <v>417</v>
      </c>
      <c r="B114" t="s">
        <v>418</v>
      </c>
      <c r="C114" t="s">
        <v>50</v>
      </c>
      <c r="D114" t="s">
        <v>419</v>
      </c>
      <c r="E114" t="s">
        <v>418</v>
      </c>
    </row>
    <row r="115" spans="1:5" x14ac:dyDescent="0.35">
      <c r="A115" t="s">
        <v>417</v>
      </c>
      <c r="B115" t="s">
        <v>418</v>
      </c>
      <c r="C115" t="s">
        <v>50</v>
      </c>
      <c r="D115" t="s">
        <v>420</v>
      </c>
      <c r="E115" t="s">
        <v>418</v>
      </c>
    </row>
    <row r="116" spans="1:5" x14ac:dyDescent="0.35">
      <c r="A116" t="s">
        <v>417</v>
      </c>
      <c r="B116" t="s">
        <v>418</v>
      </c>
      <c r="C116" t="s">
        <v>50</v>
      </c>
      <c r="D116" t="s">
        <v>421</v>
      </c>
      <c r="E116" t="s">
        <v>422</v>
      </c>
    </row>
    <row r="117" spans="1:5" x14ac:dyDescent="0.35">
      <c r="A117" t="s">
        <v>423</v>
      </c>
      <c r="B117" t="s">
        <v>424</v>
      </c>
      <c r="C117" t="s">
        <v>50</v>
      </c>
      <c r="D117" t="s">
        <v>425</v>
      </c>
      <c r="E117" t="s">
        <v>424</v>
      </c>
    </row>
    <row r="118" spans="1:5" x14ac:dyDescent="0.35">
      <c r="A118" t="s">
        <v>426</v>
      </c>
      <c r="B118" t="s">
        <v>427</v>
      </c>
      <c r="C118" t="s">
        <v>50</v>
      </c>
      <c r="D118" t="s">
        <v>428</v>
      </c>
      <c r="E118" t="s">
        <v>427</v>
      </c>
    </row>
    <row r="119" spans="1:5" x14ac:dyDescent="0.35">
      <c r="A119" t="s">
        <v>426</v>
      </c>
      <c r="B119" t="s">
        <v>427</v>
      </c>
      <c r="C119" t="s">
        <v>50</v>
      </c>
      <c r="D119" t="s">
        <v>429</v>
      </c>
      <c r="E119" t="s">
        <v>430</v>
      </c>
    </row>
    <row r="120" spans="1:5" x14ac:dyDescent="0.35">
      <c r="A120" t="s">
        <v>426</v>
      </c>
      <c r="B120" t="s">
        <v>427</v>
      </c>
      <c r="C120" t="s">
        <v>50</v>
      </c>
      <c r="D120" t="s">
        <v>431</v>
      </c>
      <c r="E120" t="s">
        <v>432</v>
      </c>
    </row>
    <row r="121" spans="1:5" x14ac:dyDescent="0.35">
      <c r="A121" t="s">
        <v>433</v>
      </c>
      <c r="B121" t="s">
        <v>434</v>
      </c>
      <c r="C121" t="s">
        <v>50</v>
      </c>
      <c r="D121" t="s">
        <v>435</v>
      </c>
      <c r="E121" t="s">
        <v>436</v>
      </c>
    </row>
    <row r="122" spans="1:5" x14ac:dyDescent="0.35">
      <c r="A122" t="s">
        <v>437</v>
      </c>
      <c r="B122" t="s">
        <v>438</v>
      </c>
      <c r="C122" t="s">
        <v>50</v>
      </c>
      <c r="D122" t="s">
        <v>439</v>
      </c>
      <c r="E122" t="s">
        <v>440</v>
      </c>
    </row>
    <row r="123" spans="1:5" x14ac:dyDescent="0.35">
      <c r="A123" t="s">
        <v>441</v>
      </c>
      <c r="B123" t="s">
        <v>442</v>
      </c>
      <c r="C123" t="s">
        <v>50</v>
      </c>
      <c r="D123" t="s">
        <v>443</v>
      </c>
      <c r="E123" t="s">
        <v>444</v>
      </c>
    </row>
    <row r="124" spans="1:5" x14ac:dyDescent="0.35">
      <c r="A124" t="s">
        <v>441</v>
      </c>
      <c r="B124" t="s">
        <v>442</v>
      </c>
      <c r="C124" t="s">
        <v>50</v>
      </c>
      <c r="D124" t="s">
        <v>445</v>
      </c>
      <c r="E124" t="s">
        <v>446</v>
      </c>
    </row>
    <row r="125" spans="1:5" x14ac:dyDescent="0.35">
      <c r="A125" t="s">
        <v>447</v>
      </c>
      <c r="B125" t="s">
        <v>448</v>
      </c>
      <c r="C125" t="s">
        <v>50</v>
      </c>
      <c r="D125" t="s">
        <v>449</v>
      </c>
      <c r="E125" t="s">
        <v>450</v>
      </c>
    </row>
    <row r="126" spans="1:5" x14ac:dyDescent="0.35">
      <c r="A126" t="s">
        <v>451</v>
      </c>
      <c r="B126" t="s">
        <v>452</v>
      </c>
      <c r="C126" t="s">
        <v>50</v>
      </c>
      <c r="D126" t="s">
        <v>453</v>
      </c>
      <c r="E126" t="s">
        <v>454</v>
      </c>
    </row>
    <row r="127" spans="1:5" x14ac:dyDescent="0.35">
      <c r="A127" t="s">
        <v>455</v>
      </c>
      <c r="B127" t="s">
        <v>456</v>
      </c>
      <c r="C127" t="s">
        <v>50</v>
      </c>
      <c r="D127" t="s">
        <v>457</v>
      </c>
      <c r="E127" t="s">
        <v>456</v>
      </c>
    </row>
    <row r="128" spans="1:5" x14ac:dyDescent="0.35">
      <c r="A128" t="s">
        <v>458</v>
      </c>
      <c r="B128" t="s">
        <v>459</v>
      </c>
      <c r="C128" t="s">
        <v>50</v>
      </c>
      <c r="D128" t="s">
        <v>460</v>
      </c>
      <c r="E128" t="s">
        <v>461</v>
      </c>
    </row>
    <row r="129" spans="1:5" x14ac:dyDescent="0.35">
      <c r="A129" t="s">
        <v>462</v>
      </c>
      <c r="B129" t="s">
        <v>463</v>
      </c>
      <c r="C129" t="s">
        <v>50</v>
      </c>
      <c r="D129" t="s">
        <v>464</v>
      </c>
      <c r="E129" t="s">
        <v>463</v>
      </c>
    </row>
    <row r="130" spans="1:5" x14ac:dyDescent="0.35">
      <c r="A130" t="s">
        <v>465</v>
      </c>
      <c r="B130" t="s">
        <v>466</v>
      </c>
      <c r="C130" t="s">
        <v>50</v>
      </c>
      <c r="D130" t="s">
        <v>467</v>
      </c>
      <c r="E130" t="s">
        <v>468</v>
      </c>
    </row>
    <row r="131" spans="1:5" x14ac:dyDescent="0.35">
      <c r="A131" t="s">
        <v>465</v>
      </c>
      <c r="B131" t="s">
        <v>466</v>
      </c>
      <c r="C131" t="s">
        <v>50</v>
      </c>
      <c r="D131" t="s">
        <v>469</v>
      </c>
      <c r="E131" t="s">
        <v>470</v>
      </c>
    </row>
    <row r="132" spans="1:5" x14ac:dyDescent="0.35">
      <c r="A132" t="s">
        <v>471</v>
      </c>
      <c r="B132" t="s">
        <v>472</v>
      </c>
      <c r="C132" t="s">
        <v>50</v>
      </c>
      <c r="D132" t="s">
        <v>473</v>
      </c>
      <c r="E132" t="s">
        <v>474</v>
      </c>
    </row>
    <row r="133" spans="1:5" x14ac:dyDescent="0.35">
      <c r="A133" t="s">
        <v>475</v>
      </c>
      <c r="B133" t="s">
        <v>476</v>
      </c>
      <c r="C133" t="s">
        <v>50</v>
      </c>
      <c r="D133" t="s">
        <v>477</v>
      </c>
      <c r="E133" t="s">
        <v>478</v>
      </c>
    </row>
    <row r="134" spans="1:5" x14ac:dyDescent="0.35">
      <c r="A134" t="s">
        <v>479</v>
      </c>
      <c r="B134" t="s">
        <v>480</v>
      </c>
      <c r="C134" t="s">
        <v>50</v>
      </c>
      <c r="D134" t="s">
        <v>481</v>
      </c>
      <c r="E134" t="s">
        <v>480</v>
      </c>
    </row>
    <row r="135" spans="1:5" x14ac:dyDescent="0.35">
      <c r="A135" t="s">
        <v>482</v>
      </c>
      <c r="B135" t="s">
        <v>483</v>
      </c>
      <c r="C135" t="s">
        <v>50</v>
      </c>
      <c r="D135" t="s">
        <v>484</v>
      </c>
      <c r="E135" t="s">
        <v>485</v>
      </c>
    </row>
    <row r="136" spans="1:5" x14ac:dyDescent="0.35">
      <c r="A136" t="s">
        <v>486</v>
      </c>
      <c r="B136" t="s">
        <v>487</v>
      </c>
      <c r="C136" t="s">
        <v>50</v>
      </c>
      <c r="D136" t="s">
        <v>488</v>
      </c>
      <c r="E136" t="s">
        <v>487</v>
      </c>
    </row>
    <row r="137" spans="1:5" x14ac:dyDescent="0.35">
      <c r="A137" t="s">
        <v>489</v>
      </c>
      <c r="B137" t="s">
        <v>490</v>
      </c>
      <c r="C137" t="s">
        <v>491</v>
      </c>
      <c r="D137" t="s">
        <v>492</v>
      </c>
      <c r="E137" t="s">
        <v>490</v>
      </c>
    </row>
    <row r="138" spans="1:5" x14ac:dyDescent="0.35">
      <c r="A138" t="s">
        <v>493</v>
      </c>
      <c r="B138" t="s">
        <v>494</v>
      </c>
      <c r="C138" t="s">
        <v>491</v>
      </c>
      <c r="D138" t="s">
        <v>495</v>
      </c>
      <c r="E138" t="s">
        <v>494</v>
      </c>
    </row>
    <row r="139" spans="1:5" x14ac:dyDescent="0.35">
      <c r="A139" t="s">
        <v>496</v>
      </c>
      <c r="B139" t="s">
        <v>497</v>
      </c>
      <c r="C139" t="s">
        <v>50</v>
      </c>
      <c r="D139" t="s">
        <v>498</v>
      </c>
      <c r="E139" t="s">
        <v>499</v>
      </c>
    </row>
    <row r="140" spans="1:5" x14ac:dyDescent="0.35">
      <c r="A140" t="s">
        <v>496</v>
      </c>
      <c r="B140" t="s">
        <v>497</v>
      </c>
      <c r="C140" t="s">
        <v>50</v>
      </c>
      <c r="D140" t="s">
        <v>500</v>
      </c>
      <c r="E140" t="s">
        <v>499</v>
      </c>
    </row>
    <row r="141" spans="1:5" x14ac:dyDescent="0.35">
      <c r="A141" t="s">
        <v>501</v>
      </c>
      <c r="B141" t="s">
        <v>502</v>
      </c>
      <c r="C141" t="s">
        <v>50</v>
      </c>
      <c r="D141" t="s">
        <v>503</v>
      </c>
      <c r="E141" t="s">
        <v>504</v>
      </c>
    </row>
    <row r="142" spans="1:5" x14ac:dyDescent="0.35">
      <c r="A142" t="s">
        <v>505</v>
      </c>
      <c r="B142" t="s">
        <v>506</v>
      </c>
      <c r="C142" t="s">
        <v>50</v>
      </c>
      <c r="D142" t="s">
        <v>507</v>
      </c>
      <c r="E142" t="s">
        <v>508</v>
      </c>
    </row>
    <row r="143" spans="1:5" x14ac:dyDescent="0.35">
      <c r="A143" t="s">
        <v>509</v>
      </c>
      <c r="B143" t="s">
        <v>510</v>
      </c>
      <c r="C143" t="s">
        <v>50</v>
      </c>
      <c r="D143" t="s">
        <v>511</v>
      </c>
      <c r="E143" t="s">
        <v>512</v>
      </c>
    </row>
    <row r="144" spans="1:5" x14ac:dyDescent="0.35">
      <c r="A144" t="s">
        <v>513</v>
      </c>
      <c r="B144" t="s">
        <v>514</v>
      </c>
      <c r="C144" t="s">
        <v>50</v>
      </c>
      <c r="D144" t="s">
        <v>515</v>
      </c>
      <c r="E144" t="s">
        <v>516</v>
      </c>
    </row>
    <row r="145" spans="1:5" x14ac:dyDescent="0.35">
      <c r="A145" t="s">
        <v>517</v>
      </c>
      <c r="B145" t="s">
        <v>518</v>
      </c>
      <c r="C145" t="s">
        <v>50</v>
      </c>
      <c r="D145" t="s">
        <v>519</v>
      </c>
      <c r="E145" t="s">
        <v>520</v>
      </c>
    </row>
    <row r="146" spans="1:5" x14ac:dyDescent="0.35">
      <c r="A146" t="s">
        <v>521</v>
      </c>
      <c r="B146" t="s">
        <v>522</v>
      </c>
      <c r="C146" t="s">
        <v>50</v>
      </c>
      <c r="D146" t="s">
        <v>523</v>
      </c>
      <c r="E146" t="s">
        <v>524</v>
      </c>
    </row>
    <row r="147" spans="1:5" x14ac:dyDescent="0.35">
      <c r="A147" t="s">
        <v>525</v>
      </c>
      <c r="B147" t="s">
        <v>526</v>
      </c>
      <c r="C147" t="s">
        <v>50</v>
      </c>
      <c r="D147" t="s">
        <v>527</v>
      </c>
      <c r="E147" t="s">
        <v>528</v>
      </c>
    </row>
    <row r="148" spans="1:5" x14ac:dyDescent="0.35">
      <c r="A148" t="s">
        <v>529</v>
      </c>
      <c r="B148" t="s">
        <v>530</v>
      </c>
      <c r="C148" t="s">
        <v>50</v>
      </c>
      <c r="D148" t="s">
        <v>531</v>
      </c>
      <c r="E148" t="s">
        <v>532</v>
      </c>
    </row>
    <row r="149" spans="1:5" x14ac:dyDescent="0.35">
      <c r="A149" t="s">
        <v>533</v>
      </c>
      <c r="B149" t="s">
        <v>534</v>
      </c>
      <c r="C149" t="s">
        <v>491</v>
      </c>
      <c r="D149" t="s">
        <v>535</v>
      </c>
      <c r="E149" t="s">
        <v>536</v>
      </c>
    </row>
    <row r="150" spans="1:5" x14ac:dyDescent="0.35">
      <c r="A150" t="s">
        <v>537</v>
      </c>
      <c r="B150" t="s">
        <v>538</v>
      </c>
      <c r="C150" t="s">
        <v>491</v>
      </c>
      <c r="D150" t="s">
        <v>443</v>
      </c>
      <c r="E150" t="s">
        <v>444</v>
      </c>
    </row>
    <row r="151" spans="1:5" x14ac:dyDescent="0.35">
      <c r="A151" t="s">
        <v>539</v>
      </c>
      <c r="B151" t="s">
        <v>540</v>
      </c>
      <c r="C151" t="s">
        <v>491</v>
      </c>
      <c r="D151" t="s">
        <v>541</v>
      </c>
      <c r="E151" t="s">
        <v>542</v>
      </c>
    </row>
    <row r="152" spans="1:5" x14ac:dyDescent="0.35">
      <c r="A152" t="s">
        <v>543</v>
      </c>
      <c r="B152" t="s">
        <v>544</v>
      </c>
      <c r="C152" t="s">
        <v>491</v>
      </c>
      <c r="D152" t="s">
        <v>545</v>
      </c>
      <c r="E152" t="s">
        <v>546</v>
      </c>
    </row>
    <row r="153" spans="1:5" x14ac:dyDescent="0.35">
      <c r="A153" t="s">
        <v>547</v>
      </c>
      <c r="B153" t="s">
        <v>548</v>
      </c>
      <c r="C153" t="s">
        <v>491</v>
      </c>
      <c r="D153" t="s">
        <v>549</v>
      </c>
      <c r="E153" t="s">
        <v>548</v>
      </c>
    </row>
    <row r="154" spans="1:5" x14ac:dyDescent="0.35">
      <c r="A154" t="s">
        <v>550</v>
      </c>
      <c r="B154" t="s">
        <v>551</v>
      </c>
      <c r="C154" t="s">
        <v>50</v>
      </c>
      <c r="D154" t="s">
        <v>552</v>
      </c>
      <c r="E154" t="s">
        <v>551</v>
      </c>
    </row>
    <row r="155" spans="1:5" x14ac:dyDescent="0.35">
      <c r="A155" t="s">
        <v>553</v>
      </c>
      <c r="B155" t="s">
        <v>554</v>
      </c>
      <c r="C155" t="s">
        <v>491</v>
      </c>
      <c r="D155" t="s">
        <v>555</v>
      </c>
      <c r="E155" t="s">
        <v>554</v>
      </c>
    </row>
    <row r="156" spans="1:5" x14ac:dyDescent="0.35">
      <c r="A156" t="s">
        <v>556</v>
      </c>
      <c r="B156" t="s">
        <v>557</v>
      </c>
      <c r="C156" t="s">
        <v>491</v>
      </c>
      <c r="D156" t="s">
        <v>558</v>
      </c>
      <c r="E156" t="s">
        <v>559</v>
      </c>
    </row>
    <row r="157" spans="1:5" x14ac:dyDescent="0.35">
      <c r="A157" t="s">
        <v>560</v>
      </c>
      <c r="B157" t="s">
        <v>561</v>
      </c>
      <c r="C157" t="s">
        <v>491</v>
      </c>
      <c r="D157" t="s">
        <v>545</v>
      </c>
      <c r="E157" t="s">
        <v>546</v>
      </c>
    </row>
    <row r="158" spans="1:5" x14ac:dyDescent="0.35">
      <c r="A158" t="s">
        <v>562</v>
      </c>
      <c r="B158" t="s">
        <v>563</v>
      </c>
      <c r="C158" t="s">
        <v>491</v>
      </c>
      <c r="D158" t="s">
        <v>564</v>
      </c>
      <c r="E158" t="s">
        <v>565</v>
      </c>
    </row>
    <row r="159" spans="1:5" x14ac:dyDescent="0.35">
      <c r="A159" t="s">
        <v>566</v>
      </c>
      <c r="B159" t="s">
        <v>567</v>
      </c>
      <c r="C159" t="s">
        <v>491</v>
      </c>
      <c r="D159" t="s">
        <v>568</v>
      </c>
      <c r="E159" t="s">
        <v>569</v>
      </c>
    </row>
    <row r="160" spans="1:5" x14ac:dyDescent="0.35">
      <c r="A160" t="s">
        <v>570</v>
      </c>
      <c r="B160" t="s">
        <v>571</v>
      </c>
      <c r="C160" t="s">
        <v>491</v>
      </c>
      <c r="D160" t="s">
        <v>572</v>
      </c>
      <c r="E160" t="s">
        <v>573</v>
      </c>
    </row>
    <row r="161" spans="1:5" x14ac:dyDescent="0.35">
      <c r="A161" t="s">
        <v>574</v>
      </c>
      <c r="B161" t="s">
        <v>575</v>
      </c>
      <c r="C161" t="s">
        <v>491</v>
      </c>
      <c r="D161" t="s">
        <v>576</v>
      </c>
      <c r="E161" t="s">
        <v>575</v>
      </c>
    </row>
    <row r="162" spans="1:5" x14ac:dyDescent="0.35">
      <c r="A162" t="s">
        <v>577</v>
      </c>
      <c r="B162" t="s">
        <v>578</v>
      </c>
      <c r="C162" t="s">
        <v>491</v>
      </c>
      <c r="D162" t="s">
        <v>579</v>
      </c>
      <c r="E162" t="s">
        <v>580</v>
      </c>
    </row>
    <row r="163" spans="1:5" x14ac:dyDescent="0.35">
      <c r="A163" t="s">
        <v>581</v>
      </c>
      <c r="B163" t="s">
        <v>582</v>
      </c>
      <c r="C163" t="s">
        <v>491</v>
      </c>
      <c r="D163" t="s">
        <v>583</v>
      </c>
      <c r="E163" t="s">
        <v>584</v>
      </c>
    </row>
    <row r="164" spans="1:5" x14ac:dyDescent="0.35">
      <c r="A164" t="s">
        <v>585</v>
      </c>
      <c r="B164" t="s">
        <v>586</v>
      </c>
      <c r="C164" t="s">
        <v>491</v>
      </c>
      <c r="D164" t="s">
        <v>587</v>
      </c>
      <c r="E164" t="s">
        <v>588</v>
      </c>
    </row>
    <row r="165" spans="1:5" x14ac:dyDescent="0.35">
      <c r="A165" t="s">
        <v>589</v>
      </c>
      <c r="B165" t="s">
        <v>590</v>
      </c>
      <c r="C165" t="s">
        <v>491</v>
      </c>
      <c r="D165" t="s">
        <v>591</v>
      </c>
      <c r="E165" t="s">
        <v>592</v>
      </c>
    </row>
    <row r="166" spans="1:5" x14ac:dyDescent="0.35">
      <c r="A166" t="s">
        <v>593</v>
      </c>
      <c r="B166" t="s">
        <v>594</v>
      </c>
      <c r="C166" t="s">
        <v>491</v>
      </c>
      <c r="D166" t="s">
        <v>595</v>
      </c>
      <c r="E166" t="s">
        <v>596</v>
      </c>
    </row>
    <row r="167" spans="1:5" x14ac:dyDescent="0.35">
      <c r="A167" t="s">
        <v>597</v>
      </c>
      <c r="B167" t="s">
        <v>598</v>
      </c>
      <c r="C167" t="s">
        <v>50</v>
      </c>
      <c r="D167" t="s">
        <v>599</v>
      </c>
      <c r="E167" t="s">
        <v>480</v>
      </c>
    </row>
    <row r="168" spans="1:5" x14ac:dyDescent="0.35">
      <c r="A168" t="s">
        <v>600</v>
      </c>
      <c r="B168" t="s">
        <v>601</v>
      </c>
      <c r="C168" t="s">
        <v>50</v>
      </c>
      <c r="D168" t="s">
        <v>602</v>
      </c>
      <c r="E168" t="s">
        <v>603</v>
      </c>
    </row>
    <row r="169" spans="1:5" x14ac:dyDescent="0.35">
      <c r="A169" t="s">
        <v>604</v>
      </c>
      <c r="B169" t="s">
        <v>605</v>
      </c>
      <c r="C169" t="s">
        <v>110</v>
      </c>
      <c r="D169" t="s">
        <v>606</v>
      </c>
      <c r="E169" t="s">
        <v>607</v>
      </c>
    </row>
    <row r="170" spans="1:5" x14ac:dyDescent="0.35">
      <c r="A170" t="s">
        <v>608</v>
      </c>
      <c r="B170" t="s">
        <v>609</v>
      </c>
      <c r="C170" t="s">
        <v>50</v>
      </c>
      <c r="D170" t="s">
        <v>610</v>
      </c>
      <c r="E170" t="s">
        <v>611</v>
      </c>
    </row>
    <row r="171" spans="1:5" x14ac:dyDescent="0.35">
      <c r="A171" t="s">
        <v>612</v>
      </c>
      <c r="B171" t="s">
        <v>613</v>
      </c>
      <c r="C171" t="s">
        <v>50</v>
      </c>
      <c r="D171" t="s">
        <v>614</v>
      </c>
      <c r="E171" t="s">
        <v>615</v>
      </c>
    </row>
    <row r="172" spans="1:5" x14ac:dyDescent="0.35">
      <c r="A172" t="s">
        <v>616</v>
      </c>
      <c r="B172" t="s">
        <v>617</v>
      </c>
      <c r="C172" t="s">
        <v>618</v>
      </c>
      <c r="D172" t="s">
        <v>619</v>
      </c>
      <c r="E172" t="s">
        <v>617</v>
      </c>
    </row>
    <row r="173" spans="1:5" x14ac:dyDescent="0.35">
      <c r="A173" t="s">
        <v>616</v>
      </c>
      <c r="B173" t="s">
        <v>617</v>
      </c>
      <c r="C173" t="s">
        <v>618</v>
      </c>
      <c r="D173" t="s">
        <v>620</v>
      </c>
      <c r="E173" t="s">
        <v>617</v>
      </c>
    </row>
    <row r="174" spans="1:5" x14ac:dyDescent="0.35">
      <c r="A174" t="s">
        <v>621</v>
      </c>
      <c r="B174" t="s">
        <v>622</v>
      </c>
      <c r="C174" t="s">
        <v>618</v>
      </c>
      <c r="D174" t="s">
        <v>623</v>
      </c>
      <c r="E174" t="s">
        <v>624</v>
      </c>
    </row>
    <row r="175" spans="1:5" x14ac:dyDescent="0.35">
      <c r="A175" t="s">
        <v>625</v>
      </c>
      <c r="B175" t="s">
        <v>626</v>
      </c>
      <c r="C175" t="s">
        <v>618</v>
      </c>
      <c r="D175" t="s">
        <v>627</v>
      </c>
      <c r="E175" t="s">
        <v>628</v>
      </c>
    </row>
    <row r="176" spans="1:5" x14ac:dyDescent="0.35">
      <c r="A176" t="s">
        <v>629</v>
      </c>
      <c r="B176" t="s">
        <v>630</v>
      </c>
      <c r="C176" t="s">
        <v>618</v>
      </c>
      <c r="D176" t="s">
        <v>631</v>
      </c>
      <c r="E176" t="s">
        <v>632</v>
      </c>
    </row>
    <row r="177" spans="1:5" x14ac:dyDescent="0.35">
      <c r="A177" t="s">
        <v>629</v>
      </c>
      <c r="B177" t="s">
        <v>630</v>
      </c>
      <c r="C177" t="s">
        <v>618</v>
      </c>
      <c r="D177" t="s">
        <v>633</v>
      </c>
      <c r="E177" t="s">
        <v>632</v>
      </c>
    </row>
    <row r="178" spans="1:5" x14ac:dyDescent="0.35">
      <c r="A178" t="s">
        <v>634</v>
      </c>
      <c r="B178" t="s">
        <v>635</v>
      </c>
      <c r="C178" t="s">
        <v>618</v>
      </c>
      <c r="D178" t="s">
        <v>636</v>
      </c>
      <c r="E178" t="s">
        <v>637</v>
      </c>
    </row>
    <row r="179" spans="1:5" x14ac:dyDescent="0.35">
      <c r="A179" t="s">
        <v>634</v>
      </c>
      <c r="B179" t="s">
        <v>635</v>
      </c>
      <c r="C179" t="s">
        <v>618</v>
      </c>
      <c r="D179" t="s">
        <v>638</v>
      </c>
      <c r="E179" t="s">
        <v>637</v>
      </c>
    </row>
    <row r="180" spans="1:5" x14ac:dyDescent="0.35">
      <c r="A180" t="s">
        <v>639</v>
      </c>
      <c r="B180" t="s">
        <v>640</v>
      </c>
      <c r="C180" t="s">
        <v>618</v>
      </c>
      <c r="D180" t="s">
        <v>627</v>
      </c>
      <c r="E180" t="s">
        <v>628</v>
      </c>
    </row>
    <row r="181" spans="1:5" x14ac:dyDescent="0.35">
      <c r="A181" t="s">
        <v>641</v>
      </c>
      <c r="B181" t="s">
        <v>642</v>
      </c>
      <c r="C181" t="s">
        <v>618</v>
      </c>
      <c r="D181" t="s">
        <v>643</v>
      </c>
      <c r="E181" t="s">
        <v>642</v>
      </c>
    </row>
    <row r="182" spans="1:5" x14ac:dyDescent="0.35">
      <c r="A182" t="s">
        <v>644</v>
      </c>
      <c r="B182" t="s">
        <v>645</v>
      </c>
      <c r="C182" t="s">
        <v>618</v>
      </c>
      <c r="D182" t="s">
        <v>646</v>
      </c>
      <c r="E182" t="s">
        <v>647</v>
      </c>
    </row>
    <row r="183" spans="1:5" x14ac:dyDescent="0.35">
      <c r="A183" t="s">
        <v>648</v>
      </c>
      <c r="B183" t="s">
        <v>649</v>
      </c>
      <c r="C183" t="s">
        <v>618</v>
      </c>
      <c r="D183" t="s">
        <v>650</v>
      </c>
      <c r="E183" t="s">
        <v>649</v>
      </c>
    </row>
    <row r="184" spans="1:5" x14ac:dyDescent="0.35">
      <c r="A184" t="s">
        <v>651</v>
      </c>
      <c r="B184" t="s">
        <v>652</v>
      </c>
      <c r="C184" t="s">
        <v>618</v>
      </c>
      <c r="D184" t="s">
        <v>653</v>
      </c>
      <c r="E184" t="s">
        <v>654</v>
      </c>
    </row>
    <row r="185" spans="1:5" x14ac:dyDescent="0.35">
      <c r="A185" t="s">
        <v>655</v>
      </c>
      <c r="B185" t="s">
        <v>656</v>
      </c>
      <c r="C185" t="s">
        <v>618</v>
      </c>
      <c r="D185" t="s">
        <v>653</v>
      </c>
      <c r="E185" t="s">
        <v>654</v>
      </c>
    </row>
    <row r="186" spans="1:5" x14ac:dyDescent="0.35">
      <c r="A186" t="s">
        <v>657</v>
      </c>
      <c r="B186" t="s">
        <v>658</v>
      </c>
      <c r="C186" t="s">
        <v>618</v>
      </c>
      <c r="D186" t="s">
        <v>659</v>
      </c>
      <c r="E186" t="s">
        <v>660</v>
      </c>
    </row>
    <row r="187" spans="1:5" x14ac:dyDescent="0.35">
      <c r="A187" t="s">
        <v>661</v>
      </c>
      <c r="B187" t="s">
        <v>662</v>
      </c>
      <c r="C187" t="s">
        <v>618</v>
      </c>
      <c r="D187" t="s">
        <v>663</v>
      </c>
      <c r="E187" t="s">
        <v>664</v>
      </c>
    </row>
    <row r="188" spans="1:5" x14ac:dyDescent="0.35">
      <c r="A188" t="s">
        <v>665</v>
      </c>
      <c r="B188" t="s">
        <v>666</v>
      </c>
      <c r="C188" t="s">
        <v>618</v>
      </c>
      <c r="D188" t="s">
        <v>667</v>
      </c>
      <c r="E188" t="s">
        <v>668</v>
      </c>
    </row>
    <row r="189" spans="1:5" x14ac:dyDescent="0.35">
      <c r="A189" t="s">
        <v>669</v>
      </c>
      <c r="B189" t="s">
        <v>670</v>
      </c>
      <c r="C189" t="s">
        <v>618</v>
      </c>
      <c r="D189" t="s">
        <v>671</v>
      </c>
      <c r="E189" t="s">
        <v>672</v>
      </c>
    </row>
    <row r="190" spans="1:5" x14ac:dyDescent="0.35">
      <c r="A190" t="s">
        <v>673</v>
      </c>
      <c r="B190" t="s">
        <v>674</v>
      </c>
      <c r="C190" t="s">
        <v>618</v>
      </c>
      <c r="D190" t="s">
        <v>675</v>
      </c>
      <c r="E190" t="s">
        <v>676</v>
      </c>
    </row>
    <row r="191" spans="1:5" x14ac:dyDescent="0.35">
      <c r="A191" t="s">
        <v>677</v>
      </c>
      <c r="B191" t="s">
        <v>678</v>
      </c>
      <c r="C191" t="s">
        <v>618</v>
      </c>
      <c r="D191" t="s">
        <v>623</v>
      </c>
      <c r="E191" t="s">
        <v>624</v>
      </c>
    </row>
    <row r="192" spans="1:5" x14ac:dyDescent="0.35">
      <c r="A192" t="s">
        <v>679</v>
      </c>
      <c r="B192" t="s">
        <v>680</v>
      </c>
      <c r="C192" t="s">
        <v>618</v>
      </c>
      <c r="D192" t="s">
        <v>623</v>
      </c>
      <c r="E192" t="s">
        <v>624</v>
      </c>
    </row>
    <row r="193" spans="1:5" x14ac:dyDescent="0.35">
      <c r="A193" t="s">
        <v>681</v>
      </c>
      <c r="B193" t="s">
        <v>682</v>
      </c>
      <c r="C193" t="s">
        <v>618</v>
      </c>
      <c r="D193" t="s">
        <v>623</v>
      </c>
      <c r="E193" t="s">
        <v>624</v>
      </c>
    </row>
    <row r="194" spans="1:5" x14ac:dyDescent="0.35">
      <c r="A194" t="s">
        <v>683</v>
      </c>
      <c r="B194" t="s">
        <v>684</v>
      </c>
      <c r="C194" t="s">
        <v>618</v>
      </c>
      <c r="D194" t="s">
        <v>623</v>
      </c>
      <c r="E194" t="s">
        <v>624</v>
      </c>
    </row>
    <row r="195" spans="1:5" x14ac:dyDescent="0.35">
      <c r="A195" t="s">
        <v>685</v>
      </c>
      <c r="B195" t="s">
        <v>686</v>
      </c>
      <c r="C195" t="s">
        <v>618</v>
      </c>
      <c r="D195" t="s">
        <v>623</v>
      </c>
      <c r="E195" t="s">
        <v>624</v>
      </c>
    </row>
    <row r="196" spans="1:5" x14ac:dyDescent="0.35">
      <c r="A196" t="s">
        <v>687</v>
      </c>
      <c r="B196" t="s">
        <v>688</v>
      </c>
      <c r="C196" t="s">
        <v>618</v>
      </c>
      <c r="D196" t="s">
        <v>689</v>
      </c>
      <c r="E196" t="s">
        <v>690</v>
      </c>
    </row>
    <row r="197" spans="1:5" x14ac:dyDescent="0.35">
      <c r="A197" t="s">
        <v>691</v>
      </c>
      <c r="B197" t="s">
        <v>692</v>
      </c>
      <c r="C197" t="s">
        <v>50</v>
      </c>
      <c r="D197" t="s">
        <v>693</v>
      </c>
      <c r="E197" t="s">
        <v>694</v>
      </c>
    </row>
    <row r="198" spans="1:5" x14ac:dyDescent="0.35">
      <c r="A198" t="s">
        <v>695</v>
      </c>
      <c r="B198" t="s">
        <v>696</v>
      </c>
      <c r="C198" t="s">
        <v>50</v>
      </c>
      <c r="D198" t="s">
        <v>697</v>
      </c>
      <c r="E198" t="s">
        <v>696</v>
      </c>
    </row>
    <row r="199" spans="1:5" x14ac:dyDescent="0.35">
      <c r="A199" t="s">
        <v>698</v>
      </c>
      <c r="B199" t="s">
        <v>699</v>
      </c>
      <c r="C199" t="s">
        <v>50</v>
      </c>
      <c r="D199" t="s">
        <v>700</v>
      </c>
      <c r="E199" t="s">
        <v>699</v>
      </c>
    </row>
    <row r="200" spans="1:5" x14ac:dyDescent="0.35">
      <c r="A200" t="s">
        <v>701</v>
      </c>
      <c r="B200" t="s">
        <v>702</v>
      </c>
      <c r="C200" t="s">
        <v>50</v>
      </c>
      <c r="D200" t="s">
        <v>703</v>
      </c>
      <c r="E200" t="s">
        <v>702</v>
      </c>
    </row>
    <row r="201" spans="1:5" x14ac:dyDescent="0.35">
      <c r="A201" t="s">
        <v>704</v>
      </c>
      <c r="B201" t="s">
        <v>705</v>
      </c>
      <c r="C201" t="s">
        <v>50</v>
      </c>
      <c r="D201" t="s">
        <v>706</v>
      </c>
      <c r="E201" t="s">
        <v>705</v>
      </c>
    </row>
    <row r="202" spans="1:5" x14ac:dyDescent="0.35">
      <c r="A202" t="s">
        <v>707</v>
      </c>
      <c r="B202" t="s">
        <v>708</v>
      </c>
      <c r="C202" t="s">
        <v>50</v>
      </c>
      <c r="D202" t="s">
        <v>709</v>
      </c>
      <c r="E202" t="s">
        <v>708</v>
      </c>
    </row>
    <row r="203" spans="1:5" x14ac:dyDescent="0.35">
      <c r="A203" t="s">
        <v>710</v>
      </c>
      <c r="B203" t="s">
        <v>711</v>
      </c>
      <c r="C203" t="s">
        <v>50</v>
      </c>
      <c r="D203" t="s">
        <v>712</v>
      </c>
      <c r="E203" t="s">
        <v>711</v>
      </c>
    </row>
    <row r="204" spans="1:5" x14ac:dyDescent="0.35">
      <c r="A204" t="s">
        <v>713</v>
      </c>
      <c r="B204" t="s">
        <v>714</v>
      </c>
      <c r="C204" t="s">
        <v>50</v>
      </c>
      <c r="D204" t="s">
        <v>715</v>
      </c>
      <c r="E204" t="s">
        <v>714</v>
      </c>
    </row>
    <row r="205" spans="1:5" x14ac:dyDescent="0.35">
      <c r="A205" t="s">
        <v>716</v>
      </c>
      <c r="B205" t="s">
        <v>717</v>
      </c>
      <c r="C205" t="s">
        <v>50</v>
      </c>
      <c r="D205" t="s">
        <v>718</v>
      </c>
      <c r="E205" t="s">
        <v>719</v>
      </c>
    </row>
    <row r="206" spans="1:5" x14ac:dyDescent="0.35">
      <c r="A206" t="s">
        <v>720</v>
      </c>
      <c r="B206" t="s">
        <v>721</v>
      </c>
      <c r="C206" t="s">
        <v>50</v>
      </c>
      <c r="D206" t="s">
        <v>722</v>
      </c>
      <c r="E206" t="s">
        <v>723</v>
      </c>
    </row>
    <row r="207" spans="1:5" x14ac:dyDescent="0.35">
      <c r="A207" t="s">
        <v>724</v>
      </c>
      <c r="B207" t="s">
        <v>725</v>
      </c>
      <c r="C207" t="s">
        <v>50</v>
      </c>
      <c r="D207" t="s">
        <v>726</v>
      </c>
      <c r="E207" t="s">
        <v>727</v>
      </c>
    </row>
    <row r="208" spans="1:5" x14ac:dyDescent="0.35">
      <c r="A208" t="s">
        <v>724</v>
      </c>
      <c r="B208" t="s">
        <v>725</v>
      </c>
      <c r="C208" t="s">
        <v>50</v>
      </c>
      <c r="D208" t="s">
        <v>726</v>
      </c>
      <c r="E208" t="s">
        <v>727</v>
      </c>
    </row>
    <row r="209" spans="1:5" x14ac:dyDescent="0.35">
      <c r="A209" t="s">
        <v>728</v>
      </c>
      <c r="B209" t="s">
        <v>729</v>
      </c>
      <c r="C209" t="s">
        <v>50</v>
      </c>
      <c r="D209" t="s">
        <v>730</v>
      </c>
      <c r="E209" t="s">
        <v>729</v>
      </c>
    </row>
    <row r="210" spans="1:5" x14ac:dyDescent="0.35">
      <c r="A210" t="s">
        <v>731</v>
      </c>
      <c r="B210" t="s">
        <v>732</v>
      </c>
      <c r="C210" t="s">
        <v>50</v>
      </c>
      <c r="D210" t="s">
        <v>733</v>
      </c>
      <c r="E210" t="s">
        <v>732</v>
      </c>
    </row>
    <row r="211" spans="1:5" x14ac:dyDescent="0.35">
      <c r="A211" t="s">
        <v>734</v>
      </c>
      <c r="B211" t="s">
        <v>735</v>
      </c>
      <c r="C211" t="s">
        <v>50</v>
      </c>
      <c r="D211" t="s">
        <v>736</v>
      </c>
      <c r="E211" t="s">
        <v>735</v>
      </c>
    </row>
    <row r="212" spans="1:5" x14ac:dyDescent="0.35">
      <c r="A212" t="s">
        <v>737</v>
      </c>
      <c r="B212" t="s">
        <v>738</v>
      </c>
      <c r="C212" t="s">
        <v>50</v>
      </c>
      <c r="D212" t="s">
        <v>739</v>
      </c>
      <c r="E212" t="s">
        <v>738</v>
      </c>
    </row>
    <row r="213" spans="1:5" x14ac:dyDescent="0.35">
      <c r="A213" t="s">
        <v>740</v>
      </c>
      <c r="B213" t="s">
        <v>741</v>
      </c>
      <c r="C213" t="s">
        <v>50</v>
      </c>
      <c r="D213" t="s">
        <v>742</v>
      </c>
      <c r="E213" t="s">
        <v>741</v>
      </c>
    </row>
    <row r="214" spans="1:5" x14ac:dyDescent="0.35">
      <c r="A214" t="s">
        <v>743</v>
      </c>
      <c r="B214" t="s">
        <v>744</v>
      </c>
      <c r="C214" t="s">
        <v>50</v>
      </c>
      <c r="D214" t="s">
        <v>627</v>
      </c>
      <c r="E214" t="s">
        <v>628</v>
      </c>
    </row>
    <row r="215" spans="1:5" x14ac:dyDescent="0.35">
      <c r="A215" t="s">
        <v>745</v>
      </c>
      <c r="B215" t="s">
        <v>746</v>
      </c>
      <c r="C215" t="s">
        <v>618</v>
      </c>
      <c r="D215" t="s">
        <v>747</v>
      </c>
      <c r="E215" t="s">
        <v>748</v>
      </c>
    </row>
    <row r="216" spans="1:5" x14ac:dyDescent="0.35">
      <c r="A216" t="s">
        <v>749</v>
      </c>
      <c r="B216" t="s">
        <v>750</v>
      </c>
      <c r="C216" t="s">
        <v>50</v>
      </c>
      <c r="D216" t="s">
        <v>627</v>
      </c>
      <c r="E216" t="s">
        <v>628</v>
      </c>
    </row>
    <row r="217" spans="1:5" x14ac:dyDescent="0.35">
      <c r="A217" t="s">
        <v>751</v>
      </c>
      <c r="B217" t="s">
        <v>752</v>
      </c>
      <c r="C217" t="s">
        <v>50</v>
      </c>
      <c r="D217" t="s">
        <v>753</v>
      </c>
      <c r="E217" t="s">
        <v>754</v>
      </c>
    </row>
    <row r="218" spans="1:5" x14ac:dyDescent="0.35">
      <c r="A218" t="s">
        <v>755</v>
      </c>
      <c r="B218" t="s">
        <v>756</v>
      </c>
      <c r="C218" t="s">
        <v>50</v>
      </c>
      <c r="D218" t="s">
        <v>726</v>
      </c>
      <c r="E218" t="s">
        <v>727</v>
      </c>
    </row>
    <row r="219" spans="1:5" x14ac:dyDescent="0.35">
      <c r="A219" t="s">
        <v>757</v>
      </c>
      <c r="B219" t="s">
        <v>758</v>
      </c>
      <c r="C219" t="s">
        <v>50</v>
      </c>
      <c r="D219" t="s">
        <v>759</v>
      </c>
      <c r="E219" t="s">
        <v>760</v>
      </c>
    </row>
    <row r="220" spans="1:5" x14ac:dyDescent="0.35">
      <c r="B220" t="s">
        <v>761</v>
      </c>
    </row>
    <row r="221" spans="1:5" x14ac:dyDescent="0.35">
      <c r="B221" t="s">
        <v>762</v>
      </c>
    </row>
    <row r="222" spans="1:5" x14ac:dyDescent="0.35">
      <c r="B222" t="s">
        <v>763</v>
      </c>
    </row>
    <row r="223" spans="1:5" x14ac:dyDescent="0.35">
      <c r="B223" t="s">
        <v>764</v>
      </c>
    </row>
  </sheetData>
  <autoFilter ref="A1:E220" xr:uid="{00000000-0009-0000-0000-000002000000}">
    <sortState xmlns:xlrd2="http://schemas.microsoft.com/office/spreadsheetml/2017/richdata2" ref="A2:E220">
      <sortCondition ref="A2:A220"/>
    </sortState>
  </autoFilter>
  <sortState xmlns:xlrd2="http://schemas.microsoft.com/office/spreadsheetml/2017/richdata2" ref="A2:E220">
    <sortCondition ref="B2:B2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15"/>
  <sheetViews>
    <sheetView topLeftCell="I49" workbookViewId="0"/>
  </sheetViews>
  <sheetFormatPr defaultColWidth="15.7265625" defaultRowHeight="24.75" customHeight="1" x14ac:dyDescent="0.35"/>
  <cols>
    <col min="1" max="1" width="23.1796875" hidden="1" customWidth="1"/>
    <col min="2" max="8" width="0" hidden="1" customWidth="1"/>
    <col min="10" max="31" width="15.7265625" hidden="1" customWidth="1"/>
    <col min="33" max="50" width="0" hidden="1" customWidth="1"/>
    <col min="51" max="51" width="15.7265625" hidden="1" customWidth="1"/>
    <col min="52" max="57" width="0" hidden="1" customWidth="1"/>
  </cols>
  <sheetData>
    <row r="1" spans="1:51" ht="24.75" customHeight="1" x14ac:dyDescent="0.35">
      <c r="A1" s="145" t="s">
        <v>765</v>
      </c>
      <c r="B1" s="145" t="s">
        <v>8</v>
      </c>
      <c r="C1" s="146" t="s">
        <v>766</v>
      </c>
      <c r="D1" s="146" t="s">
        <v>767</v>
      </c>
      <c r="E1" s="174" t="s">
        <v>768</v>
      </c>
      <c r="F1" s="147" t="s">
        <v>769</v>
      </c>
      <c r="G1" s="146" t="s">
        <v>770</v>
      </c>
      <c r="H1" s="147" t="s">
        <v>771</v>
      </c>
      <c r="I1" s="147" t="s">
        <v>772</v>
      </c>
      <c r="J1" s="146" t="s">
        <v>773</v>
      </c>
      <c r="K1" s="145" t="s">
        <v>774</v>
      </c>
      <c r="L1" s="146" t="s">
        <v>775</v>
      </c>
      <c r="M1" s="146" t="s">
        <v>776</v>
      </c>
      <c r="N1" s="146" t="s">
        <v>777</v>
      </c>
      <c r="O1" s="146" t="s">
        <v>778</v>
      </c>
      <c r="P1" s="146" t="s">
        <v>779</v>
      </c>
      <c r="Q1" s="146" t="s">
        <v>780</v>
      </c>
      <c r="R1" s="146" t="s">
        <v>781</v>
      </c>
      <c r="S1" s="147" t="s">
        <v>782</v>
      </c>
      <c r="T1" s="147" t="s">
        <v>783</v>
      </c>
      <c r="U1" s="147" t="s">
        <v>784</v>
      </c>
      <c r="V1" s="146" t="s">
        <v>785</v>
      </c>
      <c r="W1" s="146" t="s">
        <v>786</v>
      </c>
      <c r="X1" s="148" t="s">
        <v>787</v>
      </c>
      <c r="Y1" s="148" t="s">
        <v>788</v>
      </c>
      <c r="Z1" s="206" t="s">
        <v>789</v>
      </c>
      <c r="AA1" s="148" t="s">
        <v>790</v>
      </c>
      <c r="AB1" s="146" t="s">
        <v>791</v>
      </c>
      <c r="AC1" s="146" t="s">
        <v>792</v>
      </c>
      <c r="AD1" s="146" t="s">
        <v>793</v>
      </c>
      <c r="AE1" s="171" t="s">
        <v>794</v>
      </c>
      <c r="AF1" s="146" t="s">
        <v>795</v>
      </c>
      <c r="AG1" s="146" t="s">
        <v>9</v>
      </c>
      <c r="AH1" s="146" t="s">
        <v>796</v>
      </c>
      <c r="AI1" s="146" t="s">
        <v>797</v>
      </c>
      <c r="AJ1" s="146" t="s">
        <v>798</v>
      </c>
      <c r="AK1" s="146" t="s">
        <v>799</v>
      </c>
      <c r="AL1" s="146" t="s">
        <v>800</v>
      </c>
      <c r="AM1" s="146" t="s">
        <v>10</v>
      </c>
      <c r="AN1" s="146" t="s">
        <v>801</v>
      </c>
      <c r="AO1" s="153" t="s">
        <v>802</v>
      </c>
      <c r="AP1" s="146" t="s">
        <v>803</v>
      </c>
      <c r="AQ1" s="147" t="s">
        <v>804</v>
      </c>
      <c r="AR1" s="147" t="s">
        <v>805</v>
      </c>
      <c r="AS1" s="147" t="s">
        <v>806</v>
      </c>
      <c r="AT1" s="147" t="s">
        <v>807</v>
      </c>
      <c r="AU1" s="147" t="s">
        <v>808</v>
      </c>
      <c r="AV1" s="205" t="s">
        <v>809</v>
      </c>
      <c r="AW1" s="205"/>
      <c r="AX1" s="153" t="s">
        <v>810</v>
      </c>
    </row>
    <row r="2" spans="1:51" ht="24.75" customHeight="1" x14ac:dyDescent="0.35">
      <c r="A2" s="144" t="s">
        <v>811</v>
      </c>
      <c r="B2" s="144">
        <v>1376</v>
      </c>
      <c r="C2" s="129" t="s">
        <v>812</v>
      </c>
      <c r="D2" s="129" t="s">
        <v>813</v>
      </c>
      <c r="E2" s="150"/>
      <c r="F2" s="141">
        <v>45187</v>
      </c>
      <c r="G2" s="129">
        <f t="shared" ref="G2:G33" si="0">_xlfn.DAYS(H2,F2)</f>
        <v>14</v>
      </c>
      <c r="H2" s="141">
        <v>45201</v>
      </c>
      <c r="I2" s="129" t="str">
        <f t="shared" ref="I2:I33" si="1">IF(G2&lt;=0,"RETROATIVO",IF(G2&lt;=15,"FORA DE PRAZO",IF(G2&gt;=15,"DENTRO DO PRAZO")))</f>
        <v>FORA DE PRAZO</v>
      </c>
      <c r="J2" s="129" t="s">
        <v>814</v>
      </c>
      <c r="K2" s="144">
        <v>2502</v>
      </c>
      <c r="L2" s="129" t="s">
        <v>815</v>
      </c>
      <c r="M2" s="129" t="s">
        <v>816</v>
      </c>
      <c r="N2" s="129" t="s">
        <v>817</v>
      </c>
      <c r="O2" s="129" t="s">
        <v>818</v>
      </c>
      <c r="P2" s="129" t="s">
        <v>819</v>
      </c>
      <c r="Q2" s="129" t="s">
        <v>820</v>
      </c>
      <c r="R2" s="129" t="s">
        <v>821</v>
      </c>
      <c r="S2" s="141">
        <v>45204</v>
      </c>
      <c r="T2" s="141" t="s">
        <v>822</v>
      </c>
      <c r="U2" s="141">
        <v>45226</v>
      </c>
      <c r="V2" s="129"/>
      <c r="W2" s="129" t="s">
        <v>823</v>
      </c>
      <c r="X2" s="142" t="s">
        <v>824</v>
      </c>
      <c r="Y2" s="142" t="s">
        <v>825</v>
      </c>
      <c r="Z2" s="142" t="s">
        <v>825</v>
      </c>
      <c r="AA2" s="142" t="s">
        <v>826</v>
      </c>
      <c r="AB2" s="129" t="s">
        <v>825</v>
      </c>
      <c r="AC2" s="129" t="s">
        <v>825</v>
      </c>
      <c r="AD2" s="129" t="s">
        <v>825</v>
      </c>
      <c r="AE2" s="172" t="s">
        <v>827</v>
      </c>
      <c r="AF2" s="129" t="s">
        <v>828</v>
      </c>
      <c r="AG2" s="129" t="s">
        <v>829</v>
      </c>
      <c r="AH2" s="129" t="s">
        <v>830</v>
      </c>
      <c r="AI2" s="129"/>
      <c r="AJ2" s="129"/>
      <c r="AK2" s="129"/>
      <c r="AL2" s="129"/>
      <c r="AM2" s="129" t="s">
        <v>831</v>
      </c>
      <c r="AN2" s="129" t="s">
        <v>832</v>
      </c>
      <c r="AO2" s="152" t="s">
        <v>833</v>
      </c>
      <c r="AP2" s="129" t="s">
        <v>834</v>
      </c>
      <c r="AQ2" s="141">
        <v>45194</v>
      </c>
      <c r="AR2" s="141">
        <v>45191</v>
      </c>
      <c r="AS2" s="141">
        <v>45194</v>
      </c>
      <c r="AT2" s="141">
        <v>45194</v>
      </c>
      <c r="AU2" s="141">
        <v>45205</v>
      </c>
      <c r="AV2" s="150">
        <f t="shared" ref="AV2:AV33" si="2">AU2-AQ2</f>
        <v>11</v>
      </c>
      <c r="AW2" s="150"/>
      <c r="AX2" s="219" t="s">
        <v>835</v>
      </c>
      <c r="AY2" t="str">
        <f t="shared" ref="AY2:AY33" si="3">IF(AV2&lt;=10,"DENTRO DO PRAZO JURIDICO",IF(AV2&gt;=11,"FORA DO PRAZO JURIDICO"))</f>
        <v>FORA DO PRAZO JURIDICO</v>
      </c>
    </row>
    <row r="3" spans="1:51" ht="24.75" customHeight="1" x14ac:dyDescent="0.35">
      <c r="A3" s="144" t="s">
        <v>811</v>
      </c>
      <c r="B3" s="144">
        <v>1233</v>
      </c>
      <c r="C3" s="129" t="s">
        <v>836</v>
      </c>
      <c r="D3" s="129" t="s">
        <v>837</v>
      </c>
      <c r="E3" s="129"/>
      <c r="F3" s="141">
        <v>45154</v>
      </c>
      <c r="G3" s="129">
        <f t="shared" si="0"/>
        <v>2</v>
      </c>
      <c r="H3" s="141">
        <v>45156</v>
      </c>
      <c r="I3" s="129" t="str">
        <f t="shared" si="1"/>
        <v>FORA DE PRAZO</v>
      </c>
      <c r="J3" s="129" t="s">
        <v>838</v>
      </c>
      <c r="K3" s="144">
        <v>1965</v>
      </c>
      <c r="L3" s="129" t="s">
        <v>839</v>
      </c>
      <c r="M3" s="129" t="s">
        <v>840</v>
      </c>
      <c r="N3" s="129" t="s">
        <v>841</v>
      </c>
      <c r="O3" s="129" t="s">
        <v>842</v>
      </c>
      <c r="P3" s="129"/>
      <c r="Q3" s="129" t="s">
        <v>843</v>
      </c>
      <c r="R3" s="129" t="s">
        <v>844</v>
      </c>
      <c r="S3" s="141">
        <v>45156</v>
      </c>
      <c r="T3" s="141" t="s">
        <v>845</v>
      </c>
      <c r="U3" s="141">
        <v>45521</v>
      </c>
      <c r="V3" s="150">
        <f ca="1">U3-TODAY()</f>
        <v>128</v>
      </c>
      <c r="W3" s="129" t="s">
        <v>846</v>
      </c>
      <c r="X3" s="142" t="s">
        <v>824</v>
      </c>
      <c r="Y3" s="142" t="s">
        <v>825</v>
      </c>
      <c r="Z3" s="142"/>
      <c r="AA3" s="142">
        <v>5280</v>
      </c>
      <c r="AB3" s="181">
        <v>0.05</v>
      </c>
      <c r="AC3" s="142" t="s">
        <v>825</v>
      </c>
      <c r="AD3" s="129" t="s">
        <v>825</v>
      </c>
      <c r="AE3" s="172" t="s">
        <v>847</v>
      </c>
      <c r="AF3" s="129" t="s">
        <v>841</v>
      </c>
      <c r="AG3" s="129" t="s">
        <v>16</v>
      </c>
      <c r="AH3" s="129"/>
      <c r="AI3" s="129"/>
      <c r="AJ3" s="129"/>
      <c r="AK3" s="129" t="s">
        <v>470</v>
      </c>
      <c r="AL3" s="129" t="s">
        <v>816</v>
      </c>
      <c r="AM3" s="129" t="s">
        <v>13</v>
      </c>
      <c r="AN3" s="129" t="s">
        <v>848</v>
      </c>
      <c r="AO3" s="152" t="s">
        <v>849</v>
      </c>
      <c r="AP3" s="129" t="s">
        <v>850</v>
      </c>
      <c r="AQ3" s="141">
        <v>45156</v>
      </c>
      <c r="AR3" s="141">
        <v>45156</v>
      </c>
      <c r="AS3" s="141">
        <v>45156</v>
      </c>
      <c r="AT3" s="141">
        <v>45156</v>
      </c>
      <c r="AU3" s="141">
        <v>45156</v>
      </c>
      <c r="AV3" s="150">
        <f t="shared" si="2"/>
        <v>0</v>
      </c>
      <c r="AW3" s="150"/>
      <c r="AX3" s="207" t="s">
        <v>851</v>
      </c>
      <c r="AY3" t="str">
        <f t="shared" si="3"/>
        <v>DENTRO DO PRAZO JURIDICO</v>
      </c>
    </row>
    <row r="4" spans="1:51" ht="24.75" customHeight="1" x14ac:dyDescent="0.35">
      <c r="A4" s="144" t="s">
        <v>811</v>
      </c>
      <c r="B4" s="144">
        <v>1389</v>
      </c>
      <c r="C4" s="129" t="s">
        <v>812</v>
      </c>
      <c r="D4" s="129" t="s">
        <v>852</v>
      </c>
      <c r="E4" s="150"/>
      <c r="F4" s="141">
        <v>45188</v>
      </c>
      <c r="G4" s="129">
        <f t="shared" si="0"/>
        <v>-36</v>
      </c>
      <c r="H4" s="141">
        <v>45152</v>
      </c>
      <c r="I4" s="129" t="str">
        <f t="shared" si="1"/>
        <v>RETROATIVO</v>
      </c>
      <c r="J4" s="129" t="s">
        <v>853</v>
      </c>
      <c r="K4" s="144">
        <v>2580</v>
      </c>
      <c r="L4" s="129" t="s">
        <v>815</v>
      </c>
      <c r="M4" s="129" t="s">
        <v>816</v>
      </c>
      <c r="N4" s="129" t="s">
        <v>817</v>
      </c>
      <c r="O4" s="129" t="s">
        <v>854</v>
      </c>
      <c r="P4" s="208" t="s">
        <v>855</v>
      </c>
      <c r="Q4" s="129" t="s">
        <v>856</v>
      </c>
      <c r="R4" s="184" t="s">
        <v>857</v>
      </c>
      <c r="S4" s="141" t="s">
        <v>858</v>
      </c>
      <c r="T4" s="141" t="s">
        <v>859</v>
      </c>
      <c r="U4" s="141">
        <v>45170</v>
      </c>
      <c r="V4" s="129"/>
      <c r="W4" s="129" t="s">
        <v>860</v>
      </c>
      <c r="X4" s="142" t="s">
        <v>824</v>
      </c>
      <c r="Y4" s="142" t="s">
        <v>825</v>
      </c>
      <c r="Z4" s="142" t="s">
        <v>825</v>
      </c>
      <c r="AA4" s="142" t="s">
        <v>861</v>
      </c>
      <c r="AB4" s="129" t="s">
        <v>825</v>
      </c>
      <c r="AC4" s="129" t="s">
        <v>825</v>
      </c>
      <c r="AD4" s="129" t="s">
        <v>825</v>
      </c>
      <c r="AE4" s="172" t="s">
        <v>827</v>
      </c>
      <c r="AF4" s="129" t="s">
        <v>828</v>
      </c>
      <c r="AG4" s="129" t="s">
        <v>35</v>
      </c>
      <c r="AH4" s="129"/>
      <c r="AI4" s="129"/>
      <c r="AJ4" s="129"/>
      <c r="AK4" s="129"/>
      <c r="AL4" s="129"/>
      <c r="AM4" s="129" t="s">
        <v>831</v>
      </c>
      <c r="AN4" s="129" t="s">
        <v>862</v>
      </c>
      <c r="AO4" s="219" t="s">
        <v>863</v>
      </c>
      <c r="AP4" s="129" t="s">
        <v>864</v>
      </c>
      <c r="AQ4" s="141"/>
      <c r="AR4" s="141">
        <v>45191</v>
      </c>
      <c r="AS4" s="141">
        <v>45201</v>
      </c>
      <c r="AT4" s="141">
        <v>45208</v>
      </c>
      <c r="AU4" s="141"/>
      <c r="AV4" s="150">
        <f t="shared" si="2"/>
        <v>0</v>
      </c>
      <c r="AW4" s="150"/>
      <c r="AX4" s="152"/>
      <c r="AY4" t="str">
        <f t="shared" si="3"/>
        <v>DENTRO DO PRAZO JURIDICO</v>
      </c>
    </row>
    <row r="5" spans="1:51" ht="24.75" customHeight="1" x14ac:dyDescent="0.35">
      <c r="A5" s="144" t="s">
        <v>811</v>
      </c>
      <c r="B5" s="144">
        <v>1288</v>
      </c>
      <c r="C5" s="129" t="s">
        <v>836</v>
      </c>
      <c r="D5" s="129" t="s">
        <v>813</v>
      </c>
      <c r="E5" s="150"/>
      <c r="F5" s="141">
        <v>45168</v>
      </c>
      <c r="G5" s="129">
        <f t="shared" si="0"/>
        <v>19</v>
      </c>
      <c r="H5" s="141">
        <v>45187</v>
      </c>
      <c r="I5" s="129" t="str">
        <f t="shared" si="1"/>
        <v>DENTRO DO PRAZO</v>
      </c>
      <c r="J5" s="129" t="s">
        <v>865</v>
      </c>
      <c r="K5" s="144">
        <v>2176</v>
      </c>
      <c r="L5" s="129" t="s">
        <v>815</v>
      </c>
      <c r="M5" s="129" t="s">
        <v>816</v>
      </c>
      <c r="N5" s="129" t="s">
        <v>817</v>
      </c>
      <c r="O5" s="129" t="s">
        <v>866</v>
      </c>
      <c r="P5" s="129" t="s">
        <v>867</v>
      </c>
      <c r="Q5" s="129" t="s">
        <v>868</v>
      </c>
      <c r="R5" s="129" t="s">
        <v>869</v>
      </c>
      <c r="S5" s="141">
        <v>45173</v>
      </c>
      <c r="T5" s="141" t="s">
        <v>870</v>
      </c>
      <c r="U5" s="141">
        <v>45248</v>
      </c>
      <c r="V5" s="129"/>
      <c r="W5" s="129" t="s">
        <v>823</v>
      </c>
      <c r="X5" s="142" t="s">
        <v>824</v>
      </c>
      <c r="Y5" s="142" t="s">
        <v>825</v>
      </c>
      <c r="Z5" s="142" t="s">
        <v>825</v>
      </c>
      <c r="AA5" s="142" t="s">
        <v>871</v>
      </c>
      <c r="AB5" s="129" t="s">
        <v>825</v>
      </c>
      <c r="AC5" s="129" t="s">
        <v>825</v>
      </c>
      <c r="AD5" s="129" t="s">
        <v>825</v>
      </c>
      <c r="AE5" s="172" t="s">
        <v>872</v>
      </c>
      <c r="AF5" s="129" t="s">
        <v>873</v>
      </c>
      <c r="AG5" s="129" t="s">
        <v>28</v>
      </c>
      <c r="AH5" s="129"/>
      <c r="AI5" s="129"/>
      <c r="AJ5" s="129"/>
      <c r="AK5" s="129"/>
      <c r="AL5" s="129"/>
      <c r="AM5" s="129" t="s">
        <v>831</v>
      </c>
      <c r="AN5" s="129" t="s">
        <v>874</v>
      </c>
      <c r="AO5" s="152" t="s">
        <v>875</v>
      </c>
      <c r="AP5" s="129" t="s">
        <v>876</v>
      </c>
      <c r="AQ5" s="141">
        <v>45173</v>
      </c>
      <c r="AR5" s="141">
        <v>45173</v>
      </c>
      <c r="AS5" s="141">
        <v>45174</v>
      </c>
      <c r="AT5" s="141">
        <v>45175</v>
      </c>
      <c r="AU5" s="141">
        <v>45187</v>
      </c>
      <c r="AV5" s="150">
        <f t="shared" si="2"/>
        <v>14</v>
      </c>
      <c r="AW5" s="150"/>
      <c r="AX5" s="207" t="s">
        <v>877</v>
      </c>
      <c r="AY5" t="str">
        <f t="shared" si="3"/>
        <v>FORA DO PRAZO JURIDICO</v>
      </c>
    </row>
    <row r="6" spans="1:51" ht="24.75" customHeight="1" x14ac:dyDescent="0.35">
      <c r="A6" s="144" t="s">
        <v>811</v>
      </c>
      <c r="B6" s="144">
        <v>1235</v>
      </c>
      <c r="C6" s="129" t="s">
        <v>812</v>
      </c>
      <c r="D6" s="129" t="s">
        <v>813</v>
      </c>
      <c r="E6" s="129"/>
      <c r="F6" s="141">
        <v>45159</v>
      </c>
      <c r="G6" s="129">
        <f t="shared" si="0"/>
        <v>9</v>
      </c>
      <c r="H6" s="141">
        <v>45168</v>
      </c>
      <c r="I6" s="129" t="str">
        <f t="shared" si="1"/>
        <v>FORA DE PRAZO</v>
      </c>
      <c r="J6" s="129" t="s">
        <v>878</v>
      </c>
      <c r="K6" s="144">
        <v>2092</v>
      </c>
      <c r="L6" s="129" t="s">
        <v>879</v>
      </c>
      <c r="M6" s="129" t="s">
        <v>816</v>
      </c>
      <c r="N6" s="129" t="s">
        <v>817</v>
      </c>
      <c r="O6" s="129" t="s">
        <v>880</v>
      </c>
      <c r="P6" s="129" t="s">
        <v>881</v>
      </c>
      <c r="Q6" s="129" t="s">
        <v>882</v>
      </c>
      <c r="R6" s="129" t="s">
        <v>883</v>
      </c>
      <c r="S6" s="141">
        <v>45166</v>
      </c>
      <c r="T6" s="141" t="s">
        <v>884</v>
      </c>
      <c r="U6" s="141">
        <v>45260</v>
      </c>
      <c r="V6" s="129"/>
      <c r="W6" s="129" t="s">
        <v>885</v>
      </c>
      <c r="X6" s="142" t="s">
        <v>886</v>
      </c>
      <c r="Y6" s="142" t="s">
        <v>825</v>
      </c>
      <c r="Z6" s="142" t="s">
        <v>825</v>
      </c>
      <c r="AA6" s="142" t="s">
        <v>887</v>
      </c>
      <c r="AB6" s="142" t="s">
        <v>825</v>
      </c>
      <c r="AC6" s="142" t="s">
        <v>825</v>
      </c>
      <c r="AD6" s="129" t="s">
        <v>825</v>
      </c>
      <c r="AE6" s="172" t="s">
        <v>888</v>
      </c>
      <c r="AF6" s="129" t="s">
        <v>873</v>
      </c>
      <c r="AG6" s="129" t="s">
        <v>28</v>
      </c>
      <c r="AH6" s="129"/>
      <c r="AI6" s="129"/>
      <c r="AJ6" s="129"/>
      <c r="AK6" s="129"/>
      <c r="AL6" s="129"/>
      <c r="AM6" s="129" t="s">
        <v>831</v>
      </c>
      <c r="AN6" s="144">
        <v>19982862582</v>
      </c>
      <c r="AO6" s="207" t="s">
        <v>889</v>
      </c>
      <c r="AP6" s="129" t="s">
        <v>890</v>
      </c>
      <c r="AQ6" s="141">
        <v>45162</v>
      </c>
      <c r="AR6" s="141">
        <v>45160</v>
      </c>
      <c r="AS6" s="141">
        <v>45161</v>
      </c>
      <c r="AT6" s="141">
        <v>45162</v>
      </c>
      <c r="AU6" s="141">
        <v>45166</v>
      </c>
      <c r="AV6" s="150">
        <f t="shared" si="2"/>
        <v>4</v>
      </c>
      <c r="AW6" s="150"/>
      <c r="AX6" s="207" t="s">
        <v>891</v>
      </c>
      <c r="AY6" t="str">
        <f t="shared" si="3"/>
        <v>DENTRO DO PRAZO JURIDICO</v>
      </c>
    </row>
    <row r="7" spans="1:51" ht="24.75" customHeight="1" x14ac:dyDescent="0.35">
      <c r="A7" s="144" t="s">
        <v>811</v>
      </c>
      <c r="B7" s="144">
        <v>1284</v>
      </c>
      <c r="C7" s="129" t="s">
        <v>812</v>
      </c>
      <c r="D7" s="129" t="s">
        <v>813</v>
      </c>
      <c r="E7" s="150"/>
      <c r="F7" s="141">
        <v>45168</v>
      </c>
      <c r="G7" s="129">
        <f t="shared" si="0"/>
        <v>3</v>
      </c>
      <c r="H7" s="141">
        <v>45171</v>
      </c>
      <c r="I7" s="129" t="str">
        <f t="shared" si="1"/>
        <v>FORA DE PRAZO</v>
      </c>
      <c r="J7" s="129" t="s">
        <v>892</v>
      </c>
      <c r="K7" s="144">
        <v>2228</v>
      </c>
      <c r="L7" s="129" t="s">
        <v>879</v>
      </c>
      <c r="M7" s="129" t="s">
        <v>816</v>
      </c>
      <c r="N7" s="129" t="s">
        <v>817</v>
      </c>
      <c r="O7" s="129" t="s">
        <v>893</v>
      </c>
      <c r="P7" s="129" t="s">
        <v>894</v>
      </c>
      <c r="Q7" s="129" t="s">
        <v>895</v>
      </c>
      <c r="R7" s="129" t="s">
        <v>896</v>
      </c>
      <c r="S7" s="141">
        <v>45189</v>
      </c>
      <c r="T7" s="141">
        <v>45171</v>
      </c>
      <c r="U7" s="141">
        <v>45171</v>
      </c>
      <c r="V7" s="129"/>
      <c r="W7" s="129" t="s">
        <v>823</v>
      </c>
      <c r="X7" s="142" t="s">
        <v>824</v>
      </c>
      <c r="Y7" s="142" t="s">
        <v>825</v>
      </c>
      <c r="Z7" s="142" t="s">
        <v>825</v>
      </c>
      <c r="AA7" s="142" t="s">
        <v>861</v>
      </c>
      <c r="AB7" s="129" t="s">
        <v>825</v>
      </c>
      <c r="AC7" s="129" t="s">
        <v>825</v>
      </c>
      <c r="AD7" s="129" t="s">
        <v>825</v>
      </c>
      <c r="AE7" s="172" t="s">
        <v>827</v>
      </c>
      <c r="AF7" s="129" t="s">
        <v>828</v>
      </c>
      <c r="AG7" s="129" t="s">
        <v>26</v>
      </c>
      <c r="AH7" s="129"/>
      <c r="AI7" s="129"/>
      <c r="AJ7" s="129"/>
      <c r="AK7" s="129"/>
      <c r="AL7" s="129"/>
      <c r="AM7" s="129" t="s">
        <v>831</v>
      </c>
      <c r="AN7" s="144">
        <v>11998827805</v>
      </c>
      <c r="AO7" s="207" t="s">
        <v>897</v>
      </c>
      <c r="AP7" s="129" t="s">
        <v>898</v>
      </c>
      <c r="AQ7" s="141">
        <v>45184</v>
      </c>
      <c r="AR7" s="141">
        <v>45169</v>
      </c>
      <c r="AS7" s="141">
        <v>45173</v>
      </c>
      <c r="AT7" s="141">
        <v>45184</v>
      </c>
      <c r="AU7" s="141">
        <v>45189</v>
      </c>
      <c r="AV7" s="150">
        <f t="shared" si="2"/>
        <v>5</v>
      </c>
      <c r="AW7" s="150"/>
      <c r="AX7" s="207" t="s">
        <v>899</v>
      </c>
      <c r="AY7" t="str">
        <f t="shared" si="3"/>
        <v>DENTRO DO PRAZO JURIDICO</v>
      </c>
    </row>
    <row r="8" spans="1:51" ht="24.75" customHeight="1" x14ac:dyDescent="0.35">
      <c r="A8" s="144" t="s">
        <v>811</v>
      </c>
      <c r="B8" s="144">
        <v>1188</v>
      </c>
      <c r="C8" s="129" t="s">
        <v>836</v>
      </c>
      <c r="D8" s="129" t="s">
        <v>813</v>
      </c>
      <c r="E8" s="129"/>
      <c r="F8" s="141">
        <v>45145</v>
      </c>
      <c r="G8" s="129">
        <f t="shared" si="0"/>
        <v>8</v>
      </c>
      <c r="H8" s="141">
        <v>45153</v>
      </c>
      <c r="I8" s="129" t="str">
        <f t="shared" si="1"/>
        <v>FORA DE PRAZO</v>
      </c>
      <c r="J8" s="129" t="s">
        <v>900</v>
      </c>
      <c r="K8" s="144">
        <v>1763</v>
      </c>
      <c r="L8" s="129" t="s">
        <v>879</v>
      </c>
      <c r="M8" s="129" t="s">
        <v>816</v>
      </c>
      <c r="N8" s="129" t="s">
        <v>817</v>
      </c>
      <c r="O8" s="129" t="s">
        <v>901</v>
      </c>
      <c r="P8" s="129" t="s">
        <v>902</v>
      </c>
      <c r="Q8" s="129" t="s">
        <v>903</v>
      </c>
      <c r="R8" s="129" t="s">
        <v>904</v>
      </c>
      <c r="S8" s="141">
        <v>45147</v>
      </c>
      <c r="T8" s="141" t="s">
        <v>905</v>
      </c>
      <c r="U8" s="141"/>
      <c r="V8" s="129"/>
      <c r="W8" s="129" t="s">
        <v>906</v>
      </c>
      <c r="X8" s="142">
        <v>2000</v>
      </c>
      <c r="Y8" s="142" t="s">
        <v>825</v>
      </c>
      <c r="Z8" s="142" t="s">
        <v>825</v>
      </c>
      <c r="AA8" s="142">
        <v>8000</v>
      </c>
      <c r="AB8" s="129" t="s">
        <v>825</v>
      </c>
      <c r="AC8" s="129" t="s">
        <v>825</v>
      </c>
      <c r="AD8" s="129" t="s">
        <v>825</v>
      </c>
      <c r="AE8" s="172" t="s">
        <v>907</v>
      </c>
      <c r="AF8" s="129" t="s">
        <v>828</v>
      </c>
      <c r="AG8" s="129" t="s">
        <v>908</v>
      </c>
      <c r="AH8" s="129"/>
      <c r="AI8" s="129"/>
      <c r="AJ8" s="129"/>
      <c r="AK8" s="129"/>
      <c r="AL8" s="129"/>
      <c r="AM8" s="129" t="s">
        <v>831</v>
      </c>
      <c r="AN8" s="129" t="s">
        <v>909</v>
      </c>
      <c r="AO8" s="207" t="s">
        <v>910</v>
      </c>
      <c r="AP8" s="129" t="s">
        <v>911</v>
      </c>
      <c r="AQ8" s="141">
        <v>45147</v>
      </c>
      <c r="AR8" s="141">
        <v>45148</v>
      </c>
      <c r="AS8" s="141">
        <v>45148</v>
      </c>
      <c r="AT8" s="141">
        <v>45148</v>
      </c>
      <c r="AU8" s="141">
        <v>45184</v>
      </c>
      <c r="AV8" s="150">
        <f t="shared" si="2"/>
        <v>37</v>
      </c>
      <c r="AW8" s="150"/>
      <c r="AX8" s="207" t="s">
        <v>912</v>
      </c>
      <c r="AY8" t="str">
        <f t="shared" si="3"/>
        <v>FORA DO PRAZO JURIDICO</v>
      </c>
    </row>
    <row r="9" spans="1:51" ht="24.75" customHeight="1" x14ac:dyDescent="0.35">
      <c r="A9" s="183" t="s">
        <v>811</v>
      </c>
      <c r="B9" s="144">
        <v>1275</v>
      </c>
      <c r="C9" s="129" t="s">
        <v>812</v>
      </c>
      <c r="D9" s="129" t="s">
        <v>813</v>
      </c>
      <c r="E9" s="129"/>
      <c r="F9" s="141">
        <v>45162</v>
      </c>
      <c r="G9" s="129">
        <f t="shared" si="0"/>
        <v>8</v>
      </c>
      <c r="H9" s="141">
        <v>45170</v>
      </c>
      <c r="I9" s="129" t="str">
        <f t="shared" si="1"/>
        <v>FORA DE PRAZO</v>
      </c>
      <c r="J9" s="129" t="s">
        <v>913</v>
      </c>
      <c r="K9" s="144">
        <v>2125</v>
      </c>
      <c r="L9" s="129" t="s">
        <v>914</v>
      </c>
      <c r="M9" s="129" t="s">
        <v>816</v>
      </c>
      <c r="N9" s="129" t="s">
        <v>915</v>
      </c>
      <c r="O9" s="129" t="s">
        <v>916</v>
      </c>
      <c r="P9" s="129" t="s">
        <v>917</v>
      </c>
      <c r="Q9" s="129" t="s">
        <v>918</v>
      </c>
      <c r="R9" s="129" t="s">
        <v>919</v>
      </c>
      <c r="S9" s="141">
        <v>45184</v>
      </c>
      <c r="T9" s="141" t="s">
        <v>920</v>
      </c>
      <c r="U9" s="141">
        <v>45910</v>
      </c>
      <c r="V9" s="150">
        <f ca="1">U9-TODAY()</f>
        <v>517</v>
      </c>
      <c r="W9" s="129" t="s">
        <v>921</v>
      </c>
      <c r="X9" s="142" t="s">
        <v>922</v>
      </c>
      <c r="Y9" s="142"/>
      <c r="Z9" s="142"/>
      <c r="AA9" s="142" t="s">
        <v>922</v>
      </c>
      <c r="AB9" s="129"/>
      <c r="AC9" s="129"/>
      <c r="AD9" s="129"/>
      <c r="AE9" s="172" t="s">
        <v>923</v>
      </c>
      <c r="AF9" s="129" t="s">
        <v>873</v>
      </c>
      <c r="AG9" s="129" t="s">
        <v>28</v>
      </c>
      <c r="AH9" s="129"/>
      <c r="AI9" s="129"/>
      <c r="AJ9" s="129"/>
      <c r="AK9" s="129"/>
      <c r="AL9" s="129"/>
      <c r="AM9" s="129" t="s">
        <v>13</v>
      </c>
      <c r="AN9" s="129" t="s">
        <v>924</v>
      </c>
      <c r="AO9" s="152" t="s">
        <v>925</v>
      </c>
      <c r="AP9" s="129" t="s">
        <v>926</v>
      </c>
      <c r="AQ9" s="141">
        <v>45166</v>
      </c>
      <c r="AR9" s="141">
        <v>45180</v>
      </c>
      <c r="AS9" s="141">
        <v>45181</v>
      </c>
      <c r="AT9" s="141">
        <v>45183</v>
      </c>
      <c r="AU9" s="141">
        <v>45184</v>
      </c>
      <c r="AV9" s="150">
        <f t="shared" si="2"/>
        <v>18</v>
      </c>
      <c r="AW9" s="150"/>
      <c r="AX9" s="207" t="s">
        <v>927</v>
      </c>
      <c r="AY9" t="str">
        <f t="shared" si="3"/>
        <v>FORA DO PRAZO JURIDICO</v>
      </c>
    </row>
    <row r="10" spans="1:51" ht="24.75" customHeight="1" x14ac:dyDescent="0.35">
      <c r="A10" s="144" t="s">
        <v>811</v>
      </c>
      <c r="B10" s="144">
        <v>1336</v>
      </c>
      <c r="C10" s="129" t="s">
        <v>836</v>
      </c>
      <c r="D10" s="129" t="s">
        <v>813</v>
      </c>
      <c r="E10" s="150"/>
      <c r="F10" s="141">
        <v>45181</v>
      </c>
      <c r="G10" s="129">
        <f t="shared" si="0"/>
        <v>-19</v>
      </c>
      <c r="H10" s="141">
        <v>45162</v>
      </c>
      <c r="I10" s="129" t="str">
        <f t="shared" si="1"/>
        <v>RETROATIVO</v>
      </c>
      <c r="J10" s="129" t="s">
        <v>928</v>
      </c>
      <c r="K10" s="144">
        <v>2371</v>
      </c>
      <c r="L10" s="129" t="s">
        <v>879</v>
      </c>
      <c r="M10" s="129" t="s">
        <v>840</v>
      </c>
      <c r="N10" s="129" t="s">
        <v>817</v>
      </c>
      <c r="O10" s="129" t="s">
        <v>929</v>
      </c>
      <c r="P10" s="129" t="s">
        <v>930</v>
      </c>
      <c r="Q10" s="129" t="s">
        <v>931</v>
      </c>
      <c r="R10" s="129" t="s">
        <v>932</v>
      </c>
      <c r="S10" s="141">
        <v>45184</v>
      </c>
      <c r="T10" s="141" t="s">
        <v>933</v>
      </c>
      <c r="U10" s="141">
        <v>45223</v>
      </c>
      <c r="V10" s="129"/>
      <c r="W10" s="129" t="s">
        <v>846</v>
      </c>
      <c r="X10" s="142" t="s">
        <v>824</v>
      </c>
      <c r="Y10" s="142" t="s">
        <v>825</v>
      </c>
      <c r="Z10" s="142" t="s">
        <v>825</v>
      </c>
      <c r="AA10" s="142" t="s">
        <v>871</v>
      </c>
      <c r="AB10" s="129" t="s">
        <v>825</v>
      </c>
      <c r="AC10" s="129" t="s">
        <v>825</v>
      </c>
      <c r="AD10" s="129" t="s">
        <v>825</v>
      </c>
      <c r="AE10" s="172" t="s">
        <v>934</v>
      </c>
      <c r="AF10" s="129" t="s">
        <v>873</v>
      </c>
      <c r="AG10" s="129" t="s">
        <v>28</v>
      </c>
      <c r="AH10" s="129"/>
      <c r="AI10" s="129"/>
      <c r="AJ10" s="129"/>
      <c r="AK10" s="129"/>
      <c r="AL10" s="129"/>
      <c r="AM10" s="129" t="s">
        <v>831</v>
      </c>
      <c r="AN10" s="144">
        <v>11970630377</v>
      </c>
      <c r="AO10" s="152" t="s">
        <v>935</v>
      </c>
      <c r="AP10" s="129" t="s">
        <v>936</v>
      </c>
      <c r="AQ10" s="141">
        <v>45187</v>
      </c>
      <c r="AR10" s="141">
        <v>45187</v>
      </c>
      <c r="AS10" s="141">
        <v>45188</v>
      </c>
      <c r="AT10" s="141">
        <v>45157</v>
      </c>
      <c r="AU10" s="141">
        <v>45194</v>
      </c>
      <c r="AV10" s="150">
        <f t="shared" si="2"/>
        <v>7</v>
      </c>
      <c r="AW10" s="150"/>
      <c r="AX10" s="207" t="s">
        <v>937</v>
      </c>
      <c r="AY10" t="str">
        <f t="shared" si="3"/>
        <v>DENTRO DO PRAZO JURIDICO</v>
      </c>
    </row>
    <row r="11" spans="1:51" ht="24.75" customHeight="1" x14ac:dyDescent="0.35">
      <c r="A11" s="144" t="s">
        <v>811</v>
      </c>
      <c r="B11" s="144">
        <v>1305</v>
      </c>
      <c r="C11" s="129" t="s">
        <v>812</v>
      </c>
      <c r="D11" s="129" t="s">
        <v>813</v>
      </c>
      <c r="E11" s="150"/>
      <c r="F11" s="141">
        <v>45173</v>
      </c>
      <c r="G11" s="129">
        <f t="shared" si="0"/>
        <v>59</v>
      </c>
      <c r="H11" s="141">
        <v>45232</v>
      </c>
      <c r="I11" s="129" t="str">
        <f t="shared" si="1"/>
        <v>DENTRO DO PRAZO</v>
      </c>
      <c r="J11" s="129" t="s">
        <v>938</v>
      </c>
      <c r="K11" s="144">
        <v>2297</v>
      </c>
      <c r="L11" s="129" t="s">
        <v>879</v>
      </c>
      <c r="M11" s="129" t="s">
        <v>816</v>
      </c>
      <c r="N11" s="129" t="s">
        <v>817</v>
      </c>
      <c r="O11" s="129" t="s">
        <v>939</v>
      </c>
      <c r="P11" s="129" t="s">
        <v>940</v>
      </c>
      <c r="Q11" s="129" t="s">
        <v>941</v>
      </c>
      <c r="R11" s="129" t="s">
        <v>942</v>
      </c>
      <c r="S11" s="141" t="s">
        <v>858</v>
      </c>
      <c r="T11" s="141" t="s">
        <v>943</v>
      </c>
      <c r="U11" s="141">
        <v>45235</v>
      </c>
      <c r="V11" s="129"/>
      <c r="W11" s="129" t="s">
        <v>823</v>
      </c>
      <c r="X11" s="142" t="s">
        <v>824</v>
      </c>
      <c r="Y11" s="142" t="s">
        <v>825</v>
      </c>
      <c r="Z11" s="142" t="s">
        <v>825</v>
      </c>
      <c r="AA11" s="142" t="s">
        <v>944</v>
      </c>
      <c r="AB11" s="129" t="s">
        <v>825</v>
      </c>
      <c r="AC11" s="129" t="s">
        <v>825</v>
      </c>
      <c r="AD11" s="129" t="s">
        <v>825</v>
      </c>
      <c r="AE11" s="172" t="s">
        <v>827</v>
      </c>
      <c r="AF11" s="129" t="s">
        <v>828</v>
      </c>
      <c r="AG11" s="129" t="s">
        <v>35</v>
      </c>
      <c r="AH11" s="129"/>
      <c r="AI11" s="129"/>
      <c r="AJ11" s="129"/>
      <c r="AK11" s="129"/>
      <c r="AL11" s="129"/>
      <c r="AM11" s="129" t="s">
        <v>831</v>
      </c>
      <c r="AN11" s="129" t="s">
        <v>945</v>
      </c>
      <c r="AO11" s="207" t="s">
        <v>946</v>
      </c>
      <c r="AP11" s="129" t="s">
        <v>947</v>
      </c>
      <c r="AQ11" s="141">
        <v>45181</v>
      </c>
      <c r="AR11" s="141">
        <v>45183</v>
      </c>
      <c r="AS11" s="141">
        <v>45187</v>
      </c>
      <c r="AT11" s="141">
        <v>45188</v>
      </c>
      <c r="AU11" s="141">
        <v>45194</v>
      </c>
      <c r="AV11" s="150">
        <f t="shared" si="2"/>
        <v>13</v>
      </c>
      <c r="AW11" s="150"/>
      <c r="AX11" s="207" t="s">
        <v>948</v>
      </c>
      <c r="AY11" t="str">
        <f t="shared" si="3"/>
        <v>FORA DO PRAZO JURIDICO</v>
      </c>
    </row>
    <row r="12" spans="1:51" ht="24.75" customHeight="1" x14ac:dyDescent="0.35">
      <c r="A12" s="144" t="s">
        <v>811</v>
      </c>
      <c r="B12" s="144">
        <v>1209</v>
      </c>
      <c r="C12" s="129" t="s">
        <v>836</v>
      </c>
      <c r="D12" s="129" t="s">
        <v>813</v>
      </c>
      <c r="E12" s="129"/>
      <c r="F12" s="141">
        <v>45148</v>
      </c>
      <c r="G12" s="129">
        <f t="shared" si="0"/>
        <v>37</v>
      </c>
      <c r="H12" s="141">
        <v>45185</v>
      </c>
      <c r="I12" s="129" t="str">
        <f t="shared" si="1"/>
        <v>DENTRO DO PRAZO</v>
      </c>
      <c r="J12" s="129" t="s">
        <v>949</v>
      </c>
      <c r="K12" s="144">
        <v>1925</v>
      </c>
      <c r="L12" s="129" t="s">
        <v>879</v>
      </c>
      <c r="M12" s="129" t="s">
        <v>816</v>
      </c>
      <c r="N12" s="129" t="s">
        <v>817</v>
      </c>
      <c r="O12" s="129" t="s">
        <v>950</v>
      </c>
      <c r="P12" s="129"/>
      <c r="Q12" s="129" t="s">
        <v>951</v>
      </c>
      <c r="R12" s="129" t="s">
        <v>952</v>
      </c>
      <c r="S12" s="141">
        <v>45152</v>
      </c>
      <c r="T12" s="141" t="s">
        <v>953</v>
      </c>
      <c r="U12" s="141"/>
      <c r="V12" s="129"/>
      <c r="W12" s="129" t="s">
        <v>823</v>
      </c>
      <c r="X12" s="142">
        <v>3500</v>
      </c>
      <c r="Y12" s="142" t="s">
        <v>825</v>
      </c>
      <c r="Z12" s="142" t="s">
        <v>825</v>
      </c>
      <c r="AA12" s="142">
        <f>X12*2</f>
        <v>7000</v>
      </c>
      <c r="AB12" s="129" t="s">
        <v>825</v>
      </c>
      <c r="AC12" s="129" t="s">
        <v>825</v>
      </c>
      <c r="AD12" s="129" t="s">
        <v>825</v>
      </c>
      <c r="AE12" s="172" t="s">
        <v>827</v>
      </c>
      <c r="AF12" s="129" t="s">
        <v>873</v>
      </c>
      <c r="AG12" s="129" t="s">
        <v>28</v>
      </c>
      <c r="AH12" s="129"/>
      <c r="AI12" s="129"/>
      <c r="AJ12" s="129"/>
      <c r="AK12" s="129"/>
      <c r="AL12" s="129"/>
      <c r="AM12" s="129" t="s">
        <v>831</v>
      </c>
      <c r="AN12" s="129"/>
      <c r="AO12" s="207"/>
      <c r="AP12" s="129"/>
      <c r="AQ12" s="141">
        <v>45148</v>
      </c>
      <c r="AR12" s="141">
        <v>45152</v>
      </c>
      <c r="AS12" s="141">
        <v>45154</v>
      </c>
      <c r="AT12" s="141"/>
      <c r="AU12" s="141"/>
      <c r="AV12" s="150">
        <f t="shared" si="2"/>
        <v>-45148</v>
      </c>
      <c r="AW12" s="150"/>
      <c r="AX12" s="207" t="s">
        <v>954</v>
      </c>
      <c r="AY12" t="str">
        <f t="shared" si="3"/>
        <v>DENTRO DO PRAZO JURIDICO</v>
      </c>
    </row>
    <row r="13" spans="1:51" ht="24.75" customHeight="1" x14ac:dyDescent="0.35">
      <c r="A13" s="144" t="s">
        <v>811</v>
      </c>
      <c r="B13" s="144">
        <v>1333</v>
      </c>
      <c r="C13" s="129" t="s">
        <v>812</v>
      </c>
      <c r="D13" s="129" t="s">
        <v>813</v>
      </c>
      <c r="E13" s="150"/>
      <c r="F13" s="141">
        <v>45181</v>
      </c>
      <c r="G13" s="129">
        <f t="shared" si="0"/>
        <v>6</v>
      </c>
      <c r="H13" s="141">
        <v>45187</v>
      </c>
      <c r="I13" s="129" t="str">
        <f t="shared" si="1"/>
        <v>FORA DE PRAZO</v>
      </c>
      <c r="J13" s="129" t="s">
        <v>955</v>
      </c>
      <c r="K13" s="144">
        <v>2419</v>
      </c>
      <c r="L13" s="129" t="s">
        <v>815</v>
      </c>
      <c r="M13" s="129" t="s">
        <v>816</v>
      </c>
      <c r="N13" s="129" t="s">
        <v>841</v>
      </c>
      <c r="O13" s="129" t="s">
        <v>956</v>
      </c>
      <c r="P13" s="129" t="s">
        <v>957</v>
      </c>
      <c r="Q13" s="129" t="s">
        <v>958</v>
      </c>
      <c r="R13" s="129" t="s">
        <v>959</v>
      </c>
      <c r="S13" s="141">
        <v>45188</v>
      </c>
      <c r="T13" s="141" t="s">
        <v>960</v>
      </c>
      <c r="U13" s="141">
        <v>45553</v>
      </c>
      <c r="V13" s="129"/>
      <c r="W13" s="129" t="s">
        <v>823</v>
      </c>
      <c r="X13" s="142" t="s">
        <v>824</v>
      </c>
      <c r="Y13" s="142" t="s">
        <v>825</v>
      </c>
      <c r="Z13" s="142" t="s">
        <v>825</v>
      </c>
      <c r="AA13" s="142" t="s">
        <v>961</v>
      </c>
      <c r="AB13" s="129" t="s">
        <v>825</v>
      </c>
      <c r="AC13" s="129" t="s">
        <v>825</v>
      </c>
      <c r="AD13" s="129" t="s">
        <v>825</v>
      </c>
      <c r="AE13" s="172" t="s">
        <v>827</v>
      </c>
      <c r="AF13" s="129" t="s">
        <v>841</v>
      </c>
      <c r="AG13" s="129" t="s">
        <v>16</v>
      </c>
      <c r="AH13" s="129"/>
      <c r="AI13" s="129"/>
      <c r="AJ13" s="129"/>
      <c r="AK13" s="129"/>
      <c r="AL13" s="129"/>
      <c r="AM13" s="129" t="s">
        <v>13</v>
      </c>
      <c r="AN13" s="144">
        <v>112146799</v>
      </c>
      <c r="AO13" s="207" t="s">
        <v>962</v>
      </c>
      <c r="AP13" s="129" t="s">
        <v>963</v>
      </c>
      <c r="AQ13" s="141">
        <v>45188</v>
      </c>
      <c r="AR13" s="141">
        <v>45188</v>
      </c>
      <c r="AS13" s="141">
        <v>45188</v>
      </c>
      <c r="AT13" s="141">
        <v>45188</v>
      </c>
      <c r="AU13" s="141">
        <v>45188</v>
      </c>
      <c r="AV13" s="150">
        <f t="shared" si="2"/>
        <v>0</v>
      </c>
      <c r="AW13" s="150"/>
      <c r="AX13" s="207" t="s">
        <v>964</v>
      </c>
      <c r="AY13" t="str">
        <f t="shared" si="3"/>
        <v>DENTRO DO PRAZO JURIDICO</v>
      </c>
    </row>
    <row r="14" spans="1:51" ht="24.75" customHeight="1" x14ac:dyDescent="0.35">
      <c r="A14" s="144" t="s">
        <v>811</v>
      </c>
      <c r="B14" s="144">
        <v>1192</v>
      </c>
      <c r="C14" s="129" t="s">
        <v>836</v>
      </c>
      <c r="D14" s="129" t="s">
        <v>813</v>
      </c>
      <c r="E14" s="129"/>
      <c r="F14" s="141">
        <v>45145</v>
      </c>
      <c r="G14" s="129">
        <f t="shared" si="0"/>
        <v>3</v>
      </c>
      <c r="H14" s="141">
        <v>45148</v>
      </c>
      <c r="I14" s="129" t="str">
        <f t="shared" si="1"/>
        <v>FORA DE PRAZO</v>
      </c>
      <c r="J14" s="129" t="s">
        <v>965</v>
      </c>
      <c r="K14" s="144">
        <v>1823</v>
      </c>
      <c r="L14" s="129" t="s">
        <v>839</v>
      </c>
      <c r="M14" s="129" t="s">
        <v>966</v>
      </c>
      <c r="N14" s="129" t="s">
        <v>841</v>
      </c>
      <c r="O14" s="129" t="s">
        <v>967</v>
      </c>
      <c r="P14" s="129"/>
      <c r="Q14" s="129" t="s">
        <v>968</v>
      </c>
      <c r="R14" s="129" t="s">
        <v>969</v>
      </c>
      <c r="S14" s="141">
        <v>45148</v>
      </c>
      <c r="T14" s="141" t="s">
        <v>970</v>
      </c>
      <c r="U14" s="141">
        <v>46244</v>
      </c>
      <c r="V14" s="141">
        <f>U14-30</f>
        <v>46214</v>
      </c>
      <c r="W14" s="129" t="s">
        <v>971</v>
      </c>
      <c r="X14" s="142">
        <v>2600</v>
      </c>
      <c r="Y14" s="142" t="s">
        <v>825</v>
      </c>
      <c r="Z14" s="142" t="s">
        <v>825</v>
      </c>
      <c r="AA14" s="142" t="s">
        <v>972</v>
      </c>
      <c r="AB14" s="129" t="s">
        <v>825</v>
      </c>
      <c r="AC14" s="129" t="s">
        <v>825</v>
      </c>
      <c r="AD14" s="129" t="s">
        <v>825</v>
      </c>
      <c r="AE14" s="172" t="s">
        <v>973</v>
      </c>
      <c r="AF14" s="129" t="s">
        <v>974</v>
      </c>
      <c r="AG14" s="129" t="s">
        <v>975</v>
      </c>
      <c r="AH14" s="129"/>
      <c r="AI14" s="129"/>
      <c r="AJ14" s="129"/>
      <c r="AK14" s="129"/>
      <c r="AL14" s="129"/>
      <c r="AM14" s="129" t="s">
        <v>831</v>
      </c>
      <c r="AN14" s="129" t="s">
        <v>976</v>
      </c>
      <c r="AO14" s="207" t="s">
        <v>977</v>
      </c>
      <c r="AP14" s="129" t="s">
        <v>978</v>
      </c>
      <c r="AQ14" s="141"/>
      <c r="AR14" s="141"/>
      <c r="AS14" s="141"/>
      <c r="AT14" s="141"/>
      <c r="AU14" s="141"/>
      <c r="AV14" s="150">
        <f t="shared" si="2"/>
        <v>0</v>
      </c>
      <c r="AW14" s="150"/>
      <c r="AX14" s="207" t="s">
        <v>979</v>
      </c>
      <c r="AY14" t="str">
        <f t="shared" si="3"/>
        <v>DENTRO DO PRAZO JURIDICO</v>
      </c>
    </row>
    <row r="15" spans="1:51" ht="24.75" customHeight="1" x14ac:dyDescent="0.35">
      <c r="A15" s="144" t="s">
        <v>811</v>
      </c>
      <c r="B15" s="144">
        <v>1387</v>
      </c>
      <c r="C15" s="129" t="s">
        <v>812</v>
      </c>
      <c r="D15" s="129" t="s">
        <v>813</v>
      </c>
      <c r="E15" s="150"/>
      <c r="F15" s="141">
        <v>45188</v>
      </c>
      <c r="G15" s="129">
        <f t="shared" si="0"/>
        <v>-22</v>
      </c>
      <c r="H15" s="141">
        <v>45166</v>
      </c>
      <c r="I15" s="129" t="str">
        <f t="shared" si="1"/>
        <v>RETROATIVO</v>
      </c>
      <c r="J15" s="129" t="s">
        <v>980</v>
      </c>
      <c r="K15" s="144">
        <v>2585</v>
      </c>
      <c r="L15" s="129" t="s">
        <v>815</v>
      </c>
      <c r="M15" s="129" t="s">
        <v>816</v>
      </c>
      <c r="N15" s="129" t="s">
        <v>817</v>
      </c>
      <c r="O15" s="129" t="s">
        <v>981</v>
      </c>
      <c r="P15" s="129" t="s">
        <v>982</v>
      </c>
      <c r="Q15" s="129" t="s">
        <v>983</v>
      </c>
      <c r="R15" s="129" t="s">
        <v>984</v>
      </c>
      <c r="S15" s="141">
        <v>45198</v>
      </c>
      <c r="T15" s="141" t="s">
        <v>985</v>
      </c>
      <c r="U15" s="141">
        <v>45169</v>
      </c>
      <c r="V15" s="129"/>
      <c r="W15" s="129" t="s">
        <v>860</v>
      </c>
      <c r="X15" s="142" t="s">
        <v>824</v>
      </c>
      <c r="Y15" s="142" t="s">
        <v>825</v>
      </c>
      <c r="Z15" s="142" t="s">
        <v>825</v>
      </c>
      <c r="AA15" s="142">
        <v>600</v>
      </c>
      <c r="AB15" s="129" t="s">
        <v>825</v>
      </c>
      <c r="AC15" s="129" t="s">
        <v>825</v>
      </c>
      <c r="AD15" s="129" t="s">
        <v>825</v>
      </c>
      <c r="AE15" s="172" t="s">
        <v>827</v>
      </c>
      <c r="AF15" s="129" t="s">
        <v>828</v>
      </c>
      <c r="AG15" s="129" t="s">
        <v>35</v>
      </c>
      <c r="AH15" s="129"/>
      <c r="AI15" s="129"/>
      <c r="AJ15" s="129"/>
      <c r="AK15" s="129"/>
      <c r="AL15" s="129"/>
      <c r="AM15" s="129" t="s">
        <v>831</v>
      </c>
      <c r="AN15" s="129">
        <v>11948945080</v>
      </c>
      <c r="AO15" s="152" t="s">
        <v>986</v>
      </c>
      <c r="AP15" s="129" t="s">
        <v>987</v>
      </c>
      <c r="AQ15" s="141">
        <v>45194</v>
      </c>
      <c r="AR15" s="141">
        <v>45191</v>
      </c>
      <c r="AS15" s="141">
        <v>45191</v>
      </c>
      <c r="AT15" s="141">
        <v>45194</v>
      </c>
      <c r="AU15" s="141">
        <v>45168</v>
      </c>
      <c r="AV15" s="150">
        <f t="shared" si="2"/>
        <v>-26</v>
      </c>
      <c r="AW15" s="150"/>
      <c r="AX15" s="207" t="s">
        <v>988</v>
      </c>
      <c r="AY15" t="str">
        <f t="shared" si="3"/>
        <v>DENTRO DO PRAZO JURIDICO</v>
      </c>
    </row>
    <row r="16" spans="1:51" ht="24.75" customHeight="1" x14ac:dyDescent="0.35">
      <c r="A16" s="144" t="s">
        <v>811</v>
      </c>
      <c r="B16" s="144">
        <v>1286</v>
      </c>
      <c r="C16" s="129" t="s">
        <v>836</v>
      </c>
      <c r="D16" s="129" t="s">
        <v>813</v>
      </c>
      <c r="E16" s="150"/>
      <c r="F16" s="141">
        <v>45168</v>
      </c>
      <c r="G16" s="129">
        <f t="shared" si="0"/>
        <v>19</v>
      </c>
      <c r="H16" s="141">
        <v>45187</v>
      </c>
      <c r="I16" s="129" t="str">
        <f t="shared" si="1"/>
        <v>DENTRO DO PRAZO</v>
      </c>
      <c r="J16" s="129" t="s">
        <v>989</v>
      </c>
      <c r="K16" s="144">
        <v>2235</v>
      </c>
      <c r="L16" s="129" t="s">
        <v>879</v>
      </c>
      <c r="M16" s="129" t="s">
        <v>816</v>
      </c>
      <c r="N16" s="129" t="s">
        <v>817</v>
      </c>
      <c r="O16" s="129" t="s">
        <v>990</v>
      </c>
      <c r="P16" s="129" t="s">
        <v>991</v>
      </c>
      <c r="Q16" s="129" t="s">
        <v>992</v>
      </c>
      <c r="R16" s="129" t="s">
        <v>993</v>
      </c>
      <c r="S16" s="141">
        <v>45180</v>
      </c>
      <c r="T16" s="141" t="s">
        <v>994</v>
      </c>
      <c r="U16" s="141">
        <v>45275</v>
      </c>
      <c r="V16" s="129"/>
      <c r="W16" s="129" t="s">
        <v>823</v>
      </c>
      <c r="X16" s="142" t="s">
        <v>824</v>
      </c>
      <c r="Y16" s="142" t="s">
        <v>825</v>
      </c>
      <c r="Z16" s="142" t="s">
        <v>825</v>
      </c>
      <c r="AA16" s="142" t="s">
        <v>995</v>
      </c>
      <c r="AB16" s="129" t="s">
        <v>825</v>
      </c>
      <c r="AC16" s="129" t="s">
        <v>825</v>
      </c>
      <c r="AD16" s="129" t="s">
        <v>825</v>
      </c>
      <c r="AE16" s="172" t="s">
        <v>996</v>
      </c>
      <c r="AF16" s="129" t="s">
        <v>997</v>
      </c>
      <c r="AG16" s="129" t="s">
        <v>829</v>
      </c>
      <c r="AH16" s="129"/>
      <c r="AI16" s="129"/>
      <c r="AJ16" s="129"/>
      <c r="AK16" s="129"/>
      <c r="AL16" s="129"/>
      <c r="AM16" s="129" t="s">
        <v>831</v>
      </c>
      <c r="AN16" s="129" t="s">
        <v>998</v>
      </c>
      <c r="AO16" s="152" t="s">
        <v>999</v>
      </c>
      <c r="AP16" s="129" t="s">
        <v>1000</v>
      </c>
      <c r="AQ16" s="141"/>
      <c r="AR16" s="141"/>
      <c r="AS16" s="141"/>
      <c r="AT16" s="141"/>
      <c r="AU16" s="141"/>
      <c r="AV16" s="150">
        <f t="shared" si="2"/>
        <v>0</v>
      </c>
      <c r="AW16" s="150"/>
      <c r="AX16" s="207" t="s">
        <v>1001</v>
      </c>
      <c r="AY16" t="str">
        <f t="shared" si="3"/>
        <v>DENTRO DO PRAZO JURIDICO</v>
      </c>
    </row>
    <row r="17" spans="1:51" ht="24.75" customHeight="1" x14ac:dyDescent="0.35">
      <c r="A17" s="144" t="s">
        <v>811</v>
      </c>
      <c r="B17" s="144">
        <v>1287</v>
      </c>
      <c r="C17" s="129" t="s">
        <v>836</v>
      </c>
      <c r="D17" s="129" t="s">
        <v>813</v>
      </c>
      <c r="E17" s="150"/>
      <c r="F17" s="141">
        <v>45168</v>
      </c>
      <c r="G17" s="129">
        <f t="shared" si="0"/>
        <v>19</v>
      </c>
      <c r="H17" s="141">
        <v>45187</v>
      </c>
      <c r="I17" s="129" t="str">
        <f t="shared" si="1"/>
        <v>DENTRO DO PRAZO</v>
      </c>
      <c r="J17" s="129" t="s">
        <v>1002</v>
      </c>
      <c r="K17" s="144">
        <v>2177</v>
      </c>
      <c r="L17" s="129" t="s">
        <v>815</v>
      </c>
      <c r="M17" s="129" t="s">
        <v>816</v>
      </c>
      <c r="N17" s="129" t="s">
        <v>817</v>
      </c>
      <c r="O17" s="129" t="s">
        <v>990</v>
      </c>
      <c r="P17" s="129" t="s">
        <v>1003</v>
      </c>
      <c r="Q17" s="129" t="s">
        <v>992</v>
      </c>
      <c r="R17" s="129" t="s">
        <v>869</v>
      </c>
      <c r="S17" s="141">
        <v>45181</v>
      </c>
      <c r="T17" s="141" t="s">
        <v>870</v>
      </c>
      <c r="U17" s="141">
        <v>45248</v>
      </c>
      <c r="V17" s="129"/>
      <c r="W17" s="129" t="s">
        <v>823</v>
      </c>
      <c r="X17" s="142" t="s">
        <v>824</v>
      </c>
      <c r="Y17" s="142" t="s">
        <v>825</v>
      </c>
      <c r="Z17" s="142" t="s">
        <v>825</v>
      </c>
      <c r="AA17" s="142" t="s">
        <v>871</v>
      </c>
      <c r="AB17" s="129" t="s">
        <v>825</v>
      </c>
      <c r="AC17" s="129" t="s">
        <v>825</v>
      </c>
      <c r="AD17" s="129" t="s">
        <v>825</v>
      </c>
      <c r="AE17" s="172" t="s">
        <v>872</v>
      </c>
      <c r="AF17" s="129" t="s">
        <v>873</v>
      </c>
      <c r="AG17" s="129" t="s">
        <v>28</v>
      </c>
      <c r="AH17" s="129"/>
      <c r="AI17" s="129"/>
      <c r="AJ17" s="129"/>
      <c r="AK17" s="129"/>
      <c r="AL17" s="129"/>
      <c r="AM17" s="129" t="s">
        <v>831</v>
      </c>
      <c r="AN17" s="129" t="s">
        <v>998</v>
      </c>
      <c r="AO17" s="152" t="s">
        <v>999</v>
      </c>
      <c r="AP17" s="129" t="s">
        <v>1000</v>
      </c>
      <c r="AQ17" s="141"/>
      <c r="AR17" s="141"/>
      <c r="AS17" s="141"/>
      <c r="AT17" s="141"/>
      <c r="AU17" s="141"/>
      <c r="AV17" s="150">
        <f t="shared" si="2"/>
        <v>0</v>
      </c>
      <c r="AW17" s="150"/>
      <c r="AX17" s="207" t="s">
        <v>1004</v>
      </c>
      <c r="AY17" t="str">
        <f t="shared" si="3"/>
        <v>DENTRO DO PRAZO JURIDICO</v>
      </c>
    </row>
    <row r="18" spans="1:51" ht="24.75" customHeight="1" x14ac:dyDescent="0.35">
      <c r="A18" s="144" t="s">
        <v>811</v>
      </c>
      <c r="B18" s="144" t="s">
        <v>1005</v>
      </c>
      <c r="C18" s="129" t="s">
        <v>836</v>
      </c>
      <c r="D18" s="129" t="s">
        <v>813</v>
      </c>
      <c r="E18" s="129"/>
      <c r="F18" s="141">
        <v>45146</v>
      </c>
      <c r="G18" s="129">
        <f t="shared" si="0"/>
        <v>10</v>
      </c>
      <c r="H18" s="141">
        <v>45156</v>
      </c>
      <c r="I18" s="129" t="str">
        <f t="shared" si="1"/>
        <v>FORA DE PRAZO</v>
      </c>
      <c r="J18" s="129" t="s">
        <v>1006</v>
      </c>
      <c r="K18" s="144">
        <v>1863</v>
      </c>
      <c r="L18" s="129" t="s">
        <v>1007</v>
      </c>
      <c r="M18" s="129" t="s">
        <v>816</v>
      </c>
      <c r="N18" s="129" t="s">
        <v>817</v>
      </c>
      <c r="O18" s="129" t="s">
        <v>1008</v>
      </c>
      <c r="P18" s="129" t="s">
        <v>1009</v>
      </c>
      <c r="Q18" s="129" t="s">
        <v>1010</v>
      </c>
      <c r="R18" s="129" t="s">
        <v>1011</v>
      </c>
      <c r="S18" s="141">
        <v>45152</v>
      </c>
      <c r="T18" s="141">
        <v>45156</v>
      </c>
      <c r="U18" s="141"/>
      <c r="V18" s="129"/>
      <c r="W18" s="129" t="s">
        <v>823</v>
      </c>
      <c r="X18" s="142">
        <v>15000</v>
      </c>
      <c r="Y18" s="142" t="s">
        <v>825</v>
      </c>
      <c r="Z18" s="142" t="s">
        <v>825</v>
      </c>
      <c r="AA18" s="142">
        <f>X18*2</f>
        <v>30000</v>
      </c>
      <c r="AB18" s="129" t="s">
        <v>825</v>
      </c>
      <c r="AC18" s="129" t="s">
        <v>825</v>
      </c>
      <c r="AD18" s="129" t="s">
        <v>825</v>
      </c>
      <c r="AE18" s="172" t="s">
        <v>1012</v>
      </c>
      <c r="AF18" s="129" t="s">
        <v>873</v>
      </c>
      <c r="AG18" s="129" t="s">
        <v>28</v>
      </c>
      <c r="AH18" s="129"/>
      <c r="AI18" s="129"/>
      <c r="AJ18" s="129"/>
      <c r="AK18" s="129"/>
      <c r="AL18" s="129"/>
      <c r="AM18" s="129" t="s">
        <v>831</v>
      </c>
      <c r="AN18" s="129"/>
      <c r="AO18" s="207" t="s">
        <v>1013</v>
      </c>
      <c r="AP18" s="129"/>
      <c r="AQ18" s="141"/>
      <c r="AR18" s="141"/>
      <c r="AS18" s="141"/>
      <c r="AT18" s="141"/>
      <c r="AU18" s="141"/>
      <c r="AV18" s="150">
        <f t="shared" si="2"/>
        <v>0</v>
      </c>
      <c r="AW18" s="150"/>
      <c r="AX18" s="207" t="s">
        <v>1014</v>
      </c>
      <c r="AY18" t="str">
        <f t="shared" si="3"/>
        <v>DENTRO DO PRAZO JURIDICO</v>
      </c>
    </row>
    <row r="19" spans="1:51" ht="24.75" customHeight="1" x14ac:dyDescent="0.35">
      <c r="A19" s="144" t="s">
        <v>811</v>
      </c>
      <c r="B19" s="144">
        <v>1328</v>
      </c>
      <c r="C19" s="129" t="s">
        <v>836</v>
      </c>
      <c r="D19" s="129" t="s">
        <v>813</v>
      </c>
      <c r="E19" s="150"/>
      <c r="F19" s="141">
        <v>45180</v>
      </c>
      <c r="G19" s="129">
        <f t="shared" si="0"/>
        <v>33</v>
      </c>
      <c r="H19" s="141">
        <v>45213</v>
      </c>
      <c r="I19" s="129" t="str">
        <f t="shared" si="1"/>
        <v>DENTRO DO PRAZO</v>
      </c>
      <c r="J19" s="129" t="s">
        <v>1015</v>
      </c>
      <c r="K19" s="144">
        <v>2330</v>
      </c>
      <c r="L19" s="129" t="s">
        <v>1016</v>
      </c>
      <c r="M19" s="129" t="s">
        <v>816</v>
      </c>
      <c r="N19" s="129" t="s">
        <v>817</v>
      </c>
      <c r="O19" s="129" t="s">
        <v>1017</v>
      </c>
      <c r="P19" s="129" t="s">
        <v>1018</v>
      </c>
      <c r="Q19" s="129" t="s">
        <v>1019</v>
      </c>
      <c r="R19" s="129" t="s">
        <v>1020</v>
      </c>
      <c r="S19" s="141">
        <v>45192</v>
      </c>
      <c r="T19" s="141" t="s">
        <v>1021</v>
      </c>
      <c r="U19" s="141">
        <v>45214</v>
      </c>
      <c r="V19" s="129"/>
      <c r="W19" s="129" t="s">
        <v>823</v>
      </c>
      <c r="X19" s="142" t="s">
        <v>824</v>
      </c>
      <c r="Y19" s="142" t="s">
        <v>825</v>
      </c>
      <c r="Z19" s="142" t="s">
        <v>825</v>
      </c>
      <c r="AA19" s="142" t="s">
        <v>1022</v>
      </c>
      <c r="AB19" s="129" t="s">
        <v>825</v>
      </c>
      <c r="AC19" s="129" t="s">
        <v>825</v>
      </c>
      <c r="AD19" s="129" t="s">
        <v>825</v>
      </c>
      <c r="AE19" s="172" t="s">
        <v>872</v>
      </c>
      <c r="AF19" s="129" t="s">
        <v>873</v>
      </c>
      <c r="AG19" s="129" t="s">
        <v>28</v>
      </c>
      <c r="AH19" s="129"/>
      <c r="AI19" s="129"/>
      <c r="AJ19" s="129"/>
      <c r="AK19" s="129"/>
      <c r="AL19" s="129"/>
      <c r="AM19" s="129" t="s">
        <v>831</v>
      </c>
      <c r="AN19" s="129" t="s">
        <v>1023</v>
      </c>
      <c r="AO19" s="207" t="s">
        <v>1024</v>
      </c>
      <c r="AP19" s="129" t="s">
        <v>1025</v>
      </c>
      <c r="AQ19" s="141">
        <v>45183</v>
      </c>
      <c r="AR19" s="141">
        <v>45185</v>
      </c>
      <c r="AS19" s="141">
        <v>45197</v>
      </c>
      <c r="AT19" s="141">
        <v>45197</v>
      </c>
      <c r="AU19" s="141">
        <v>45197</v>
      </c>
      <c r="AV19" s="150">
        <f t="shared" si="2"/>
        <v>14</v>
      </c>
      <c r="AW19" s="150"/>
      <c r="AX19" s="219" t="s">
        <v>1026</v>
      </c>
      <c r="AY19" t="str">
        <f t="shared" si="3"/>
        <v>FORA DO PRAZO JURIDICO</v>
      </c>
    </row>
    <row r="20" spans="1:51" ht="24.75" customHeight="1" x14ac:dyDescent="0.35">
      <c r="A20" s="144" t="s">
        <v>811</v>
      </c>
      <c r="B20" s="144">
        <v>1372</v>
      </c>
      <c r="C20" s="129" t="s">
        <v>836</v>
      </c>
      <c r="D20" s="129" t="s">
        <v>1027</v>
      </c>
      <c r="E20" s="150"/>
      <c r="F20" s="141">
        <v>45187</v>
      </c>
      <c r="G20" s="129">
        <f t="shared" si="0"/>
        <v>47</v>
      </c>
      <c r="H20" s="141">
        <v>45234</v>
      </c>
      <c r="I20" s="129" t="str">
        <f t="shared" si="1"/>
        <v>DENTRO DO PRAZO</v>
      </c>
      <c r="J20" s="129" t="s">
        <v>1028</v>
      </c>
      <c r="K20" s="144">
        <v>2482</v>
      </c>
      <c r="L20" s="129" t="s">
        <v>839</v>
      </c>
      <c r="M20" s="129" t="s">
        <v>840</v>
      </c>
      <c r="N20" s="129" t="s">
        <v>1029</v>
      </c>
      <c r="O20" s="129" t="s">
        <v>1030</v>
      </c>
      <c r="P20" s="129"/>
      <c r="Q20" s="129" t="s">
        <v>1031</v>
      </c>
      <c r="R20" s="129" t="s">
        <v>1032</v>
      </c>
      <c r="S20" s="141" t="s">
        <v>858</v>
      </c>
      <c r="T20" s="141" t="s">
        <v>1033</v>
      </c>
      <c r="U20" s="141">
        <v>45600</v>
      </c>
      <c r="V20" s="150">
        <f ca="1">U20-TODAY()</f>
        <v>207</v>
      </c>
      <c r="W20" s="129" t="s">
        <v>921</v>
      </c>
      <c r="X20" s="142">
        <v>3975.07</v>
      </c>
      <c r="Y20" s="142" t="s">
        <v>825</v>
      </c>
      <c r="Z20" s="142" t="s">
        <v>1034</v>
      </c>
      <c r="AA20" s="142">
        <f>X20*12</f>
        <v>47700.840000000004</v>
      </c>
      <c r="AB20" s="181">
        <v>0.09</v>
      </c>
      <c r="AC20" s="129"/>
      <c r="AD20" s="129"/>
      <c r="AE20" s="172" t="s">
        <v>907</v>
      </c>
      <c r="AF20" s="129" t="s">
        <v>1035</v>
      </c>
      <c r="AG20" s="129" t="s">
        <v>19</v>
      </c>
      <c r="AH20" s="129" t="s">
        <v>1036</v>
      </c>
      <c r="AI20" s="129" t="s">
        <v>469</v>
      </c>
      <c r="AJ20" s="129" t="s">
        <v>1037</v>
      </c>
      <c r="AK20" s="129" t="s">
        <v>470</v>
      </c>
      <c r="AL20" s="129" t="s">
        <v>1038</v>
      </c>
      <c r="AM20" s="129" t="s">
        <v>13</v>
      </c>
      <c r="AN20" s="129"/>
      <c r="AO20" s="152"/>
      <c r="AP20" s="129"/>
      <c r="AQ20" s="141">
        <v>45224</v>
      </c>
      <c r="AR20" s="141">
        <v>45201</v>
      </c>
      <c r="AS20" s="141">
        <v>45210</v>
      </c>
      <c r="AT20" s="141"/>
      <c r="AU20" s="141"/>
      <c r="AV20" s="150">
        <f t="shared" si="2"/>
        <v>-45224</v>
      </c>
      <c r="AW20" s="150"/>
      <c r="AX20" s="152"/>
      <c r="AY20" t="str">
        <f t="shared" si="3"/>
        <v>DENTRO DO PRAZO JURIDICO</v>
      </c>
    </row>
    <row r="21" spans="1:51" ht="24.75" customHeight="1" x14ac:dyDescent="0.35">
      <c r="A21" s="144" t="s">
        <v>811</v>
      </c>
      <c r="B21" s="144">
        <v>1230</v>
      </c>
      <c r="C21" s="129" t="s">
        <v>812</v>
      </c>
      <c r="D21" s="129" t="s">
        <v>813</v>
      </c>
      <c r="E21" s="129"/>
      <c r="F21" s="141">
        <v>45155</v>
      </c>
      <c r="G21" s="129">
        <f t="shared" si="0"/>
        <v>59</v>
      </c>
      <c r="H21" s="141">
        <v>45214</v>
      </c>
      <c r="I21" s="129" t="str">
        <f t="shared" si="1"/>
        <v>DENTRO DO PRAZO</v>
      </c>
      <c r="J21" s="129" t="s">
        <v>1039</v>
      </c>
      <c r="K21" s="144">
        <v>2005</v>
      </c>
      <c r="L21" s="129" t="s">
        <v>1007</v>
      </c>
      <c r="M21" s="129" t="s">
        <v>816</v>
      </c>
      <c r="N21" s="129" t="s">
        <v>817</v>
      </c>
      <c r="O21" s="129" t="s">
        <v>1040</v>
      </c>
      <c r="P21" s="129" t="s">
        <v>1041</v>
      </c>
      <c r="Q21" s="129" t="s">
        <v>1042</v>
      </c>
      <c r="R21" s="129" t="s">
        <v>1043</v>
      </c>
      <c r="S21" s="141">
        <v>45175</v>
      </c>
      <c r="T21" s="141">
        <v>45214</v>
      </c>
      <c r="U21" s="141">
        <v>45214</v>
      </c>
      <c r="V21" s="129"/>
      <c r="W21" s="129" t="s">
        <v>1044</v>
      </c>
      <c r="X21" s="142" t="s">
        <v>1045</v>
      </c>
      <c r="Y21" s="142" t="s">
        <v>825</v>
      </c>
      <c r="Z21" s="142" t="s">
        <v>825</v>
      </c>
      <c r="AA21" s="142" t="s">
        <v>1046</v>
      </c>
      <c r="AB21" s="142" t="s">
        <v>825</v>
      </c>
      <c r="AC21" s="142" t="s">
        <v>825</v>
      </c>
      <c r="AD21" s="129" t="s">
        <v>825</v>
      </c>
      <c r="AE21" s="172" t="s">
        <v>872</v>
      </c>
      <c r="AF21" s="129" t="s">
        <v>873</v>
      </c>
      <c r="AG21" s="129" t="s">
        <v>28</v>
      </c>
      <c r="AH21" s="129"/>
      <c r="AI21" s="129"/>
      <c r="AJ21" s="129"/>
      <c r="AK21" s="129"/>
      <c r="AL21" s="129"/>
      <c r="AM21" s="129" t="s">
        <v>831</v>
      </c>
      <c r="AN21" s="129" t="s">
        <v>1047</v>
      </c>
      <c r="AO21" s="207" t="s">
        <v>1048</v>
      </c>
      <c r="AP21" s="129" t="s">
        <v>1049</v>
      </c>
      <c r="AQ21" s="141">
        <v>45169</v>
      </c>
      <c r="AR21" s="141">
        <v>45159</v>
      </c>
      <c r="AS21" s="141">
        <v>45168</v>
      </c>
      <c r="AT21" s="141">
        <v>45169</v>
      </c>
      <c r="AU21" s="141">
        <v>45180</v>
      </c>
      <c r="AV21" s="150">
        <f t="shared" si="2"/>
        <v>11</v>
      </c>
      <c r="AW21" s="150"/>
      <c r="AX21" s="207" t="s">
        <v>1050</v>
      </c>
      <c r="AY21" t="str">
        <f t="shared" si="3"/>
        <v>FORA DO PRAZO JURIDICO</v>
      </c>
    </row>
    <row r="22" spans="1:51" ht="24.75" customHeight="1" x14ac:dyDescent="0.35">
      <c r="A22" s="144" t="s">
        <v>811</v>
      </c>
      <c r="B22" s="144">
        <v>1191</v>
      </c>
      <c r="C22" s="129" t="s">
        <v>812</v>
      </c>
      <c r="D22" s="129" t="s">
        <v>813</v>
      </c>
      <c r="E22" s="129"/>
      <c r="F22" s="141">
        <v>45145</v>
      </c>
      <c r="G22" s="129">
        <f t="shared" si="0"/>
        <v>21</v>
      </c>
      <c r="H22" s="141">
        <v>45166</v>
      </c>
      <c r="I22" s="129" t="str">
        <f t="shared" si="1"/>
        <v>DENTRO DO PRAZO</v>
      </c>
      <c r="J22" s="129" t="s">
        <v>1051</v>
      </c>
      <c r="K22" s="144">
        <v>1761</v>
      </c>
      <c r="L22" s="129" t="s">
        <v>1007</v>
      </c>
      <c r="M22" s="129" t="s">
        <v>816</v>
      </c>
      <c r="N22" s="129" t="s">
        <v>817</v>
      </c>
      <c r="O22" s="129" t="s">
        <v>1052</v>
      </c>
      <c r="P22" s="129"/>
      <c r="Q22" s="129" t="s">
        <v>1053</v>
      </c>
      <c r="R22" s="129" t="s">
        <v>1054</v>
      </c>
      <c r="S22" s="141">
        <v>45156</v>
      </c>
      <c r="T22" s="141" t="s">
        <v>1055</v>
      </c>
      <c r="U22" s="141"/>
      <c r="V22" s="129"/>
      <c r="W22" s="129" t="s">
        <v>906</v>
      </c>
      <c r="X22" s="142" t="s">
        <v>824</v>
      </c>
      <c r="Y22" s="142" t="s">
        <v>825</v>
      </c>
      <c r="Z22" s="142" t="s">
        <v>825</v>
      </c>
      <c r="AA22" s="142" t="s">
        <v>1056</v>
      </c>
      <c r="AB22" s="129" t="s">
        <v>825</v>
      </c>
      <c r="AC22" s="129" t="s">
        <v>825</v>
      </c>
      <c r="AD22" s="129" t="s">
        <v>825</v>
      </c>
      <c r="AE22" s="172" t="s">
        <v>827</v>
      </c>
      <c r="AF22" s="129" t="s">
        <v>828</v>
      </c>
      <c r="AG22" s="129" t="s">
        <v>35</v>
      </c>
      <c r="AH22" s="129"/>
      <c r="AI22" s="129"/>
      <c r="AJ22" s="129"/>
      <c r="AK22" s="129"/>
      <c r="AL22" s="129"/>
      <c r="AM22" s="129" t="s">
        <v>831</v>
      </c>
      <c r="AN22" s="129" t="s">
        <v>976</v>
      </c>
      <c r="AO22" s="207" t="s">
        <v>977</v>
      </c>
      <c r="AP22" s="129" t="s">
        <v>978</v>
      </c>
      <c r="AQ22" s="141">
        <v>45154</v>
      </c>
      <c r="AR22" s="141">
        <v>45153</v>
      </c>
      <c r="AS22" s="141">
        <v>45154</v>
      </c>
      <c r="AT22" s="141">
        <v>45154</v>
      </c>
      <c r="AU22" s="141">
        <v>45156</v>
      </c>
      <c r="AV22" s="150">
        <f t="shared" si="2"/>
        <v>2</v>
      </c>
      <c r="AW22" s="150"/>
      <c r="AX22" s="207" t="s">
        <v>1057</v>
      </c>
      <c r="AY22" t="str">
        <f t="shared" si="3"/>
        <v>DENTRO DO PRAZO JURIDICO</v>
      </c>
    </row>
    <row r="23" spans="1:51" ht="24.75" customHeight="1" x14ac:dyDescent="0.35">
      <c r="A23" s="144" t="s">
        <v>811</v>
      </c>
      <c r="B23" s="144">
        <v>1375</v>
      </c>
      <c r="C23" s="129" t="s">
        <v>836</v>
      </c>
      <c r="D23" s="129" t="s">
        <v>813</v>
      </c>
      <c r="E23" s="150"/>
      <c r="F23" s="141">
        <v>45184</v>
      </c>
      <c r="G23" s="129">
        <f t="shared" si="0"/>
        <v>8</v>
      </c>
      <c r="H23" s="141">
        <v>45192</v>
      </c>
      <c r="I23" s="129" t="str">
        <f t="shared" si="1"/>
        <v>FORA DE PRAZO</v>
      </c>
      <c r="J23" s="129" t="s">
        <v>1058</v>
      </c>
      <c r="K23" s="144">
        <v>2515</v>
      </c>
      <c r="L23" s="129" t="s">
        <v>839</v>
      </c>
      <c r="M23" s="129" t="s">
        <v>840</v>
      </c>
      <c r="N23" s="129" t="s">
        <v>817</v>
      </c>
      <c r="O23" s="129" t="s">
        <v>1059</v>
      </c>
      <c r="P23" s="129" t="s">
        <v>1060</v>
      </c>
      <c r="Q23" s="129" t="s">
        <v>1061</v>
      </c>
      <c r="R23" s="129" t="s">
        <v>1062</v>
      </c>
      <c r="S23" s="141">
        <v>45190</v>
      </c>
      <c r="T23" s="141" t="s">
        <v>1063</v>
      </c>
      <c r="U23" s="141">
        <v>45215</v>
      </c>
      <c r="V23" s="129"/>
      <c r="W23" s="129" t="s">
        <v>823</v>
      </c>
      <c r="X23" s="142" t="s">
        <v>824</v>
      </c>
      <c r="Y23" s="142" t="s">
        <v>825</v>
      </c>
      <c r="Z23" s="142" t="s">
        <v>825</v>
      </c>
      <c r="AA23" s="142">
        <f>44980+11125.65</f>
        <v>56105.65</v>
      </c>
      <c r="AB23" s="129" t="s">
        <v>825</v>
      </c>
      <c r="AC23" s="129" t="s">
        <v>825</v>
      </c>
      <c r="AD23" s="129" t="s">
        <v>825</v>
      </c>
      <c r="AE23" s="172" t="s">
        <v>872</v>
      </c>
      <c r="AF23" s="129" t="s">
        <v>873</v>
      </c>
      <c r="AG23" s="129" t="s">
        <v>28</v>
      </c>
      <c r="AH23" s="129"/>
      <c r="AI23" s="129"/>
      <c r="AJ23" s="129"/>
      <c r="AK23" s="129"/>
      <c r="AL23" s="129"/>
      <c r="AM23" s="129" t="s">
        <v>831</v>
      </c>
      <c r="AN23" s="129" t="s">
        <v>1064</v>
      </c>
      <c r="AO23" s="152" t="s">
        <v>1065</v>
      </c>
      <c r="AP23" s="129" t="s">
        <v>1066</v>
      </c>
      <c r="AQ23" s="141"/>
      <c r="AR23" s="141"/>
      <c r="AS23" s="141"/>
      <c r="AT23" s="141"/>
      <c r="AU23" s="141"/>
      <c r="AV23" s="150">
        <f t="shared" si="2"/>
        <v>0</v>
      </c>
      <c r="AW23" s="150"/>
      <c r="AX23" s="207" t="s">
        <v>1067</v>
      </c>
      <c r="AY23" t="str">
        <f t="shared" si="3"/>
        <v>DENTRO DO PRAZO JURIDICO</v>
      </c>
    </row>
    <row r="24" spans="1:51" ht="24.75" customHeight="1" x14ac:dyDescent="0.35">
      <c r="A24" s="144" t="s">
        <v>811</v>
      </c>
      <c r="B24" s="144">
        <v>1205</v>
      </c>
      <c r="C24" s="129" t="s">
        <v>836</v>
      </c>
      <c r="D24" s="129" t="s">
        <v>813</v>
      </c>
      <c r="E24" s="129"/>
      <c r="F24" s="141">
        <v>45146</v>
      </c>
      <c r="G24" s="129">
        <f t="shared" si="0"/>
        <v>0</v>
      </c>
      <c r="H24" s="141">
        <v>45146</v>
      </c>
      <c r="I24" s="129" t="str">
        <f t="shared" si="1"/>
        <v>RETROATIVO</v>
      </c>
      <c r="J24" s="129" t="s">
        <v>1068</v>
      </c>
      <c r="K24" s="144">
        <v>1852</v>
      </c>
      <c r="L24" s="129" t="s">
        <v>1007</v>
      </c>
      <c r="M24" s="129" t="s">
        <v>816</v>
      </c>
      <c r="N24" s="129" t="s">
        <v>817</v>
      </c>
      <c r="O24" s="129" t="s">
        <v>1069</v>
      </c>
      <c r="P24" s="129" t="s">
        <v>1070</v>
      </c>
      <c r="Q24" s="129" t="s">
        <v>1071</v>
      </c>
      <c r="R24" s="129" t="s">
        <v>1072</v>
      </c>
      <c r="S24" s="141">
        <v>45148</v>
      </c>
      <c r="T24" s="141" t="s">
        <v>1073</v>
      </c>
      <c r="U24" s="141"/>
      <c r="V24" s="129"/>
      <c r="W24" s="129" t="s">
        <v>823</v>
      </c>
      <c r="X24" s="142">
        <v>1794.6</v>
      </c>
      <c r="Y24" s="142" t="s">
        <v>825</v>
      </c>
      <c r="Z24" s="142" t="s">
        <v>825</v>
      </c>
      <c r="AA24" s="142">
        <f>X24*4</f>
        <v>7178.4</v>
      </c>
      <c r="AB24" s="129" t="s">
        <v>825</v>
      </c>
      <c r="AC24" s="129" t="s">
        <v>825</v>
      </c>
      <c r="AD24" s="129" t="s">
        <v>825</v>
      </c>
      <c r="AE24" s="172" t="s">
        <v>973</v>
      </c>
      <c r="AF24" s="129" t="s">
        <v>997</v>
      </c>
      <c r="AG24" s="129" t="s">
        <v>829</v>
      </c>
      <c r="AH24" s="129"/>
      <c r="AI24" s="129"/>
      <c r="AJ24" s="129"/>
      <c r="AK24" s="129"/>
      <c r="AL24" s="129"/>
      <c r="AM24" s="129" t="s">
        <v>831</v>
      </c>
      <c r="AN24" s="129"/>
      <c r="AO24" s="207"/>
      <c r="AP24" s="129"/>
      <c r="AQ24" s="141"/>
      <c r="AR24" s="141"/>
      <c r="AS24" s="141"/>
      <c r="AT24" s="141"/>
      <c r="AU24" s="141"/>
      <c r="AV24" s="150">
        <f t="shared" si="2"/>
        <v>0</v>
      </c>
      <c r="AW24" s="150"/>
      <c r="AX24" s="207" t="s">
        <v>1074</v>
      </c>
      <c r="AY24" t="str">
        <f t="shared" si="3"/>
        <v>DENTRO DO PRAZO JURIDICO</v>
      </c>
    </row>
    <row r="25" spans="1:51" ht="24.75" customHeight="1" x14ac:dyDescent="0.35">
      <c r="A25" s="144" t="s">
        <v>811</v>
      </c>
      <c r="B25" s="144">
        <v>1331</v>
      </c>
      <c r="C25" s="129" t="s">
        <v>836</v>
      </c>
      <c r="D25" s="129" t="s">
        <v>813</v>
      </c>
      <c r="E25" s="150"/>
      <c r="F25" s="141">
        <v>45181</v>
      </c>
      <c r="G25" s="129">
        <f t="shared" si="0"/>
        <v>31</v>
      </c>
      <c r="H25" s="141">
        <v>45212</v>
      </c>
      <c r="I25" s="129" t="str">
        <f t="shared" si="1"/>
        <v>DENTRO DO PRAZO</v>
      </c>
      <c r="J25" s="129" t="s">
        <v>1075</v>
      </c>
      <c r="K25" s="144">
        <v>2362</v>
      </c>
      <c r="L25" s="129" t="s">
        <v>1016</v>
      </c>
      <c r="M25" s="129" t="s">
        <v>840</v>
      </c>
      <c r="N25" s="129" t="s">
        <v>817</v>
      </c>
      <c r="O25" s="129" t="s">
        <v>1076</v>
      </c>
      <c r="P25" s="209" t="s">
        <v>1077</v>
      </c>
      <c r="Q25" s="129" t="s">
        <v>1078</v>
      </c>
      <c r="R25" s="129" t="s">
        <v>1079</v>
      </c>
      <c r="S25" s="141">
        <v>45197</v>
      </c>
      <c r="T25" s="141" t="s">
        <v>1080</v>
      </c>
      <c r="U25" s="141">
        <v>45215</v>
      </c>
      <c r="V25" s="129"/>
      <c r="W25" s="129" t="s">
        <v>823</v>
      </c>
      <c r="X25" s="142" t="s">
        <v>824</v>
      </c>
      <c r="Y25" s="142" t="s">
        <v>825</v>
      </c>
      <c r="Z25" s="142" t="s">
        <v>825</v>
      </c>
      <c r="AA25" s="142" t="s">
        <v>1081</v>
      </c>
      <c r="AB25" s="129" t="s">
        <v>825</v>
      </c>
      <c r="AC25" s="129" t="s">
        <v>825</v>
      </c>
      <c r="AD25" s="129" t="s">
        <v>825</v>
      </c>
      <c r="AE25" s="172" t="s">
        <v>872</v>
      </c>
      <c r="AF25" s="129" t="s">
        <v>873</v>
      </c>
      <c r="AG25" s="129" t="s">
        <v>28</v>
      </c>
      <c r="AH25" s="129"/>
      <c r="AI25" s="129"/>
      <c r="AJ25" s="129"/>
      <c r="AK25" s="129"/>
      <c r="AL25" s="129"/>
      <c r="AM25" s="129" t="s">
        <v>831</v>
      </c>
      <c r="AN25" s="129" t="s">
        <v>1082</v>
      </c>
      <c r="AO25" s="207" t="s">
        <v>1083</v>
      </c>
      <c r="AP25" s="129" t="s">
        <v>1084</v>
      </c>
      <c r="AQ25" s="141"/>
      <c r="AR25" s="141"/>
      <c r="AS25" s="141"/>
      <c r="AT25" s="141"/>
      <c r="AU25" s="141"/>
      <c r="AV25" s="150">
        <f t="shared" si="2"/>
        <v>0</v>
      </c>
      <c r="AW25" s="150"/>
      <c r="AX25" s="207" t="s">
        <v>1085</v>
      </c>
      <c r="AY25" t="str">
        <f t="shared" si="3"/>
        <v>DENTRO DO PRAZO JURIDICO</v>
      </c>
    </row>
    <row r="26" spans="1:51" ht="24.75" customHeight="1" x14ac:dyDescent="0.35">
      <c r="A26" s="144" t="s">
        <v>811</v>
      </c>
      <c r="B26" s="144">
        <v>1373</v>
      </c>
      <c r="C26" s="129" t="s">
        <v>836</v>
      </c>
      <c r="D26" s="129" t="s">
        <v>813</v>
      </c>
      <c r="E26" s="150"/>
      <c r="F26" s="141">
        <v>45187</v>
      </c>
      <c r="G26" s="129">
        <f t="shared" si="0"/>
        <v>47</v>
      </c>
      <c r="H26" s="141">
        <v>45234</v>
      </c>
      <c r="I26" s="129" t="str">
        <f t="shared" si="1"/>
        <v>DENTRO DO PRAZO</v>
      </c>
      <c r="J26" s="129" t="s">
        <v>1086</v>
      </c>
      <c r="K26" s="144">
        <v>2468</v>
      </c>
      <c r="L26" s="129" t="s">
        <v>839</v>
      </c>
      <c r="M26" s="129" t="s">
        <v>840</v>
      </c>
      <c r="N26" s="129" t="s">
        <v>841</v>
      </c>
      <c r="O26" s="129" t="s">
        <v>1087</v>
      </c>
      <c r="P26" s="129"/>
      <c r="Q26" s="129" t="s">
        <v>1031</v>
      </c>
      <c r="R26" s="129" t="s">
        <v>1088</v>
      </c>
      <c r="S26" s="141" t="s">
        <v>858</v>
      </c>
      <c r="T26" s="141" t="s">
        <v>1089</v>
      </c>
      <c r="U26" s="141">
        <v>46330</v>
      </c>
      <c r="V26" s="150">
        <f ca="1">U26-TODAY()</f>
        <v>937</v>
      </c>
      <c r="W26" s="129" t="s">
        <v>921</v>
      </c>
      <c r="X26" s="142" t="s">
        <v>824</v>
      </c>
      <c r="Y26" s="142" t="s">
        <v>825</v>
      </c>
      <c r="Z26" s="142" t="s">
        <v>1034</v>
      </c>
      <c r="AA26" s="142">
        <v>224</v>
      </c>
      <c r="AB26" s="181">
        <v>0</v>
      </c>
      <c r="AC26" s="129"/>
      <c r="AD26" s="129"/>
      <c r="AE26" s="172" t="s">
        <v>907</v>
      </c>
      <c r="AF26" s="129" t="s">
        <v>841</v>
      </c>
      <c r="AG26" s="129" t="s">
        <v>16</v>
      </c>
      <c r="AH26" s="129"/>
      <c r="AI26" s="129"/>
      <c r="AJ26" s="129" t="s">
        <v>1037</v>
      </c>
      <c r="AK26" s="129" t="s">
        <v>470</v>
      </c>
      <c r="AL26" s="129" t="s">
        <v>1038</v>
      </c>
      <c r="AM26" s="129" t="s">
        <v>13</v>
      </c>
      <c r="AN26" s="129"/>
      <c r="AO26" s="152"/>
      <c r="AP26" s="129"/>
      <c r="AQ26" s="141"/>
      <c r="AR26" s="141"/>
      <c r="AS26" s="141"/>
      <c r="AT26" s="141"/>
      <c r="AU26" s="141"/>
      <c r="AV26" s="150">
        <f t="shared" si="2"/>
        <v>0</v>
      </c>
      <c r="AW26" s="150"/>
      <c r="AX26" s="207" t="s">
        <v>1090</v>
      </c>
      <c r="AY26" t="str">
        <f t="shared" si="3"/>
        <v>DENTRO DO PRAZO JURIDICO</v>
      </c>
    </row>
    <row r="27" spans="1:51" ht="24.75" customHeight="1" x14ac:dyDescent="0.35">
      <c r="A27" s="144" t="s">
        <v>811</v>
      </c>
      <c r="B27" s="144">
        <v>1211</v>
      </c>
      <c r="C27" s="129" t="s">
        <v>836</v>
      </c>
      <c r="D27" s="129" t="s">
        <v>813</v>
      </c>
      <c r="E27" s="129"/>
      <c r="F27" s="141">
        <v>45148</v>
      </c>
      <c r="G27" s="129">
        <f t="shared" si="0"/>
        <v>-2</v>
      </c>
      <c r="H27" s="141">
        <v>45146</v>
      </c>
      <c r="I27" s="129" t="str">
        <f t="shared" si="1"/>
        <v>RETROATIVO</v>
      </c>
      <c r="J27" s="129" t="s">
        <v>1091</v>
      </c>
      <c r="K27" s="144">
        <v>1923</v>
      </c>
      <c r="L27" s="129" t="s">
        <v>879</v>
      </c>
      <c r="M27" s="129" t="s">
        <v>816</v>
      </c>
      <c r="N27" s="129" t="s">
        <v>817</v>
      </c>
      <c r="O27" s="129" t="s">
        <v>1092</v>
      </c>
      <c r="P27" s="129"/>
      <c r="Q27" s="129" t="s">
        <v>1093</v>
      </c>
      <c r="R27" s="129" t="s">
        <v>1094</v>
      </c>
      <c r="S27" s="141">
        <v>45146</v>
      </c>
      <c r="T27" s="141" t="s">
        <v>1073</v>
      </c>
      <c r="U27" s="141"/>
      <c r="V27" s="129"/>
      <c r="W27" s="129" t="s">
        <v>823</v>
      </c>
      <c r="X27" s="142">
        <v>2018.92</v>
      </c>
      <c r="Y27" s="142" t="s">
        <v>825</v>
      </c>
      <c r="Z27" s="142" t="s">
        <v>825</v>
      </c>
      <c r="AA27" s="142">
        <f>X27*4</f>
        <v>8075.68</v>
      </c>
      <c r="AB27" s="129" t="s">
        <v>825</v>
      </c>
      <c r="AC27" s="129" t="s">
        <v>825</v>
      </c>
      <c r="AD27" s="129" t="s">
        <v>825</v>
      </c>
      <c r="AE27" s="172" t="s">
        <v>827</v>
      </c>
      <c r="AF27" s="129" t="s">
        <v>997</v>
      </c>
      <c r="AG27" s="129" t="s">
        <v>829</v>
      </c>
      <c r="AH27" s="129"/>
      <c r="AI27" s="129"/>
      <c r="AJ27" s="129"/>
      <c r="AK27" s="129"/>
      <c r="AL27" s="129"/>
      <c r="AM27" s="129" t="s">
        <v>831</v>
      </c>
      <c r="AN27" s="129"/>
      <c r="AO27" s="207"/>
      <c r="AP27" s="129"/>
      <c r="AQ27" s="141"/>
      <c r="AR27" s="141"/>
      <c r="AS27" s="141"/>
      <c r="AT27" s="141"/>
      <c r="AU27" s="141"/>
      <c r="AV27" s="150">
        <f t="shared" si="2"/>
        <v>0</v>
      </c>
      <c r="AW27" s="150"/>
      <c r="AX27" s="207" t="s">
        <v>1095</v>
      </c>
      <c r="AY27" t="str">
        <f t="shared" si="3"/>
        <v>DENTRO DO PRAZO JURIDICO</v>
      </c>
    </row>
    <row r="28" spans="1:51" ht="24.75" customHeight="1" x14ac:dyDescent="0.35">
      <c r="A28" s="144" t="s">
        <v>811</v>
      </c>
      <c r="B28" s="144">
        <v>1283</v>
      </c>
      <c r="C28" s="129" t="s">
        <v>812</v>
      </c>
      <c r="D28" s="129" t="s">
        <v>813</v>
      </c>
      <c r="E28" s="150"/>
      <c r="F28" s="141">
        <v>45168</v>
      </c>
      <c r="G28" s="129">
        <f t="shared" si="0"/>
        <v>27</v>
      </c>
      <c r="H28" s="141">
        <v>45195</v>
      </c>
      <c r="I28" s="129" t="str">
        <f t="shared" si="1"/>
        <v>DENTRO DO PRAZO</v>
      </c>
      <c r="J28" s="129" t="s">
        <v>1096</v>
      </c>
      <c r="K28" s="144">
        <v>2220</v>
      </c>
      <c r="L28" s="129" t="s">
        <v>1007</v>
      </c>
      <c r="M28" s="129" t="s">
        <v>816</v>
      </c>
      <c r="N28" s="129" t="s">
        <v>817</v>
      </c>
      <c r="O28" s="129" t="s">
        <v>1097</v>
      </c>
      <c r="P28" s="129" t="s">
        <v>1098</v>
      </c>
      <c r="Q28" s="129" t="s">
        <v>1099</v>
      </c>
      <c r="R28" s="129" t="s">
        <v>1100</v>
      </c>
      <c r="S28" s="141">
        <v>45175</v>
      </c>
      <c r="T28" s="141">
        <v>45195</v>
      </c>
      <c r="U28" s="141">
        <v>45195</v>
      </c>
      <c r="V28" s="129"/>
      <c r="W28" s="129" t="s">
        <v>823</v>
      </c>
      <c r="X28" s="142" t="s">
        <v>824</v>
      </c>
      <c r="Y28" s="142" t="s">
        <v>825</v>
      </c>
      <c r="Z28" s="142" t="s">
        <v>825</v>
      </c>
      <c r="AA28" s="142" t="s">
        <v>861</v>
      </c>
      <c r="AB28" s="129" t="s">
        <v>825</v>
      </c>
      <c r="AC28" s="129" t="s">
        <v>825</v>
      </c>
      <c r="AD28" s="129" t="s">
        <v>825</v>
      </c>
      <c r="AE28" s="172" t="s">
        <v>827</v>
      </c>
      <c r="AF28" s="129" t="s">
        <v>828</v>
      </c>
      <c r="AG28" s="129" t="s">
        <v>35</v>
      </c>
      <c r="AH28" s="129"/>
      <c r="AI28" s="129"/>
      <c r="AJ28" s="129"/>
      <c r="AK28" s="129"/>
      <c r="AL28" s="129"/>
      <c r="AM28" s="129" t="s">
        <v>831</v>
      </c>
      <c r="AN28" s="129" t="s">
        <v>1101</v>
      </c>
      <c r="AO28" s="207" t="s">
        <v>1102</v>
      </c>
      <c r="AP28" s="129" t="s">
        <v>1103</v>
      </c>
      <c r="AQ28" s="141">
        <v>45175</v>
      </c>
      <c r="AR28" s="141">
        <v>45174</v>
      </c>
      <c r="AS28" s="141">
        <v>45174</v>
      </c>
      <c r="AT28" s="141">
        <v>45175</v>
      </c>
      <c r="AU28" s="141">
        <v>45180</v>
      </c>
      <c r="AV28" s="150">
        <f t="shared" si="2"/>
        <v>5</v>
      </c>
      <c r="AW28" s="150"/>
      <c r="AX28" s="207" t="s">
        <v>1104</v>
      </c>
      <c r="AY28" t="str">
        <f t="shared" si="3"/>
        <v>DENTRO DO PRAZO JURIDICO</v>
      </c>
    </row>
    <row r="29" spans="1:51" ht="24.75" customHeight="1" x14ac:dyDescent="0.35">
      <c r="A29" s="144" t="s">
        <v>811</v>
      </c>
      <c r="B29" s="144">
        <v>1216</v>
      </c>
      <c r="C29" s="129" t="s">
        <v>812</v>
      </c>
      <c r="D29" s="129" t="s">
        <v>1027</v>
      </c>
      <c r="E29" s="129"/>
      <c r="F29" s="141">
        <v>45148</v>
      </c>
      <c r="G29" s="129">
        <f t="shared" si="0"/>
        <v>7</v>
      </c>
      <c r="H29" s="141">
        <v>45155</v>
      </c>
      <c r="I29" s="129" t="str">
        <f t="shared" si="1"/>
        <v>FORA DE PRAZO</v>
      </c>
      <c r="J29" s="129" t="s">
        <v>1105</v>
      </c>
      <c r="K29" s="144">
        <v>1909</v>
      </c>
      <c r="L29" s="129" t="s">
        <v>914</v>
      </c>
      <c r="M29" s="129" t="s">
        <v>816</v>
      </c>
      <c r="N29" s="129" t="s">
        <v>1106</v>
      </c>
      <c r="O29" s="129" t="s">
        <v>1107</v>
      </c>
      <c r="P29" s="129" t="s">
        <v>1108</v>
      </c>
      <c r="Q29" s="129" t="s">
        <v>1109</v>
      </c>
      <c r="R29" s="129" t="s">
        <v>1110</v>
      </c>
      <c r="S29" s="141" t="s">
        <v>858</v>
      </c>
      <c r="T29" s="141" t="s">
        <v>960</v>
      </c>
      <c r="U29" s="141"/>
      <c r="V29" s="129"/>
      <c r="W29" s="129" t="s">
        <v>1111</v>
      </c>
      <c r="X29" s="142">
        <v>430</v>
      </c>
      <c r="Y29" s="142" t="s">
        <v>825</v>
      </c>
      <c r="Z29" s="142" t="s">
        <v>825</v>
      </c>
      <c r="AA29" s="142" t="s">
        <v>1112</v>
      </c>
      <c r="AB29" s="129"/>
      <c r="AC29" s="129" t="s">
        <v>1113</v>
      </c>
      <c r="AD29" s="129" t="s">
        <v>1114</v>
      </c>
      <c r="AE29" s="172" t="s">
        <v>1115</v>
      </c>
      <c r="AF29" s="129" t="s">
        <v>1116</v>
      </c>
      <c r="AG29" s="129" t="s">
        <v>22</v>
      </c>
      <c r="AH29" s="129"/>
      <c r="AI29" s="129"/>
      <c r="AJ29" s="129"/>
      <c r="AK29" s="129"/>
      <c r="AL29" s="129"/>
      <c r="AM29" s="129" t="s">
        <v>13</v>
      </c>
      <c r="AN29" s="129" t="s">
        <v>1117</v>
      </c>
      <c r="AO29" s="207" t="s">
        <v>1118</v>
      </c>
      <c r="AP29" s="129" t="s">
        <v>1119</v>
      </c>
      <c r="AQ29" s="141">
        <v>45155</v>
      </c>
      <c r="AR29" s="141">
        <v>45162</v>
      </c>
      <c r="AS29" s="141">
        <v>45162</v>
      </c>
      <c r="AT29" s="141"/>
      <c r="AU29" s="141"/>
      <c r="AV29" s="150">
        <f t="shared" si="2"/>
        <v>-45155</v>
      </c>
      <c r="AW29" s="150"/>
      <c r="AX29" s="152"/>
      <c r="AY29" t="str">
        <f t="shared" si="3"/>
        <v>DENTRO DO PRAZO JURIDICO</v>
      </c>
    </row>
    <row r="30" spans="1:51" ht="24.75" customHeight="1" x14ac:dyDescent="0.35">
      <c r="A30" s="144" t="s">
        <v>811</v>
      </c>
      <c r="B30" s="144">
        <v>1204</v>
      </c>
      <c r="C30" s="129" t="s">
        <v>836</v>
      </c>
      <c r="D30" s="129" t="s">
        <v>813</v>
      </c>
      <c r="E30" s="129"/>
      <c r="F30" s="141">
        <v>45146</v>
      </c>
      <c r="G30" s="129">
        <f t="shared" si="0"/>
        <v>6</v>
      </c>
      <c r="H30" s="141">
        <v>45152</v>
      </c>
      <c r="I30" s="129" t="str">
        <f t="shared" si="1"/>
        <v>FORA DE PRAZO</v>
      </c>
      <c r="J30" s="129" t="s">
        <v>1006</v>
      </c>
      <c r="K30" s="144">
        <v>1898</v>
      </c>
      <c r="L30" s="129" t="s">
        <v>1007</v>
      </c>
      <c r="M30" s="129" t="s">
        <v>816</v>
      </c>
      <c r="N30" s="129" t="s">
        <v>817</v>
      </c>
      <c r="O30" s="129" t="s">
        <v>1120</v>
      </c>
      <c r="P30" s="129"/>
      <c r="Q30" s="129" t="s">
        <v>1121</v>
      </c>
      <c r="R30" s="129" t="s">
        <v>1122</v>
      </c>
      <c r="S30" s="141">
        <v>45148</v>
      </c>
      <c r="T30" s="141" t="s">
        <v>1123</v>
      </c>
      <c r="U30" s="141"/>
      <c r="V30" s="129"/>
      <c r="W30" s="129" t="s">
        <v>823</v>
      </c>
      <c r="X30" s="142">
        <v>2000</v>
      </c>
      <c r="Y30" s="142" t="s">
        <v>825</v>
      </c>
      <c r="Z30" s="142" t="s">
        <v>825</v>
      </c>
      <c r="AA30" s="142">
        <f>X30*4</f>
        <v>8000</v>
      </c>
      <c r="AB30" s="129" t="s">
        <v>825</v>
      </c>
      <c r="AC30" s="129" t="s">
        <v>825</v>
      </c>
      <c r="AD30" s="129" t="s">
        <v>825</v>
      </c>
      <c r="AE30" s="172" t="s">
        <v>973</v>
      </c>
      <c r="AF30" s="129" t="s">
        <v>1116</v>
      </c>
      <c r="AG30" s="129" t="s">
        <v>22</v>
      </c>
      <c r="AH30" s="129"/>
      <c r="AI30" s="129"/>
      <c r="AJ30" s="129"/>
      <c r="AK30" s="129"/>
      <c r="AL30" s="129"/>
      <c r="AM30" s="129" t="s">
        <v>831</v>
      </c>
      <c r="AN30" s="129"/>
      <c r="AO30" s="207"/>
      <c r="AP30" s="129"/>
      <c r="AQ30" s="141"/>
      <c r="AR30" s="141"/>
      <c r="AS30" s="141"/>
      <c r="AT30" s="141"/>
      <c r="AU30" s="141"/>
      <c r="AV30" s="150">
        <f t="shared" si="2"/>
        <v>0</v>
      </c>
      <c r="AW30" s="150"/>
      <c r="AX30" s="207" t="s">
        <v>1124</v>
      </c>
      <c r="AY30" t="str">
        <f t="shared" si="3"/>
        <v>DENTRO DO PRAZO JURIDICO</v>
      </c>
    </row>
    <row r="31" spans="1:51" ht="24.75" customHeight="1" x14ac:dyDescent="0.35">
      <c r="A31" s="144" t="s">
        <v>811</v>
      </c>
      <c r="B31" s="144">
        <v>1221</v>
      </c>
      <c r="C31" s="129" t="s">
        <v>836</v>
      </c>
      <c r="D31" s="129" t="s">
        <v>813</v>
      </c>
      <c r="E31" s="129"/>
      <c r="F31" s="141">
        <v>45148</v>
      </c>
      <c r="G31" s="129">
        <f t="shared" si="0"/>
        <v>5</v>
      </c>
      <c r="H31" s="141">
        <v>45153</v>
      </c>
      <c r="I31" s="129" t="str">
        <f t="shared" si="1"/>
        <v>FORA DE PRAZO</v>
      </c>
      <c r="J31" s="129" t="s">
        <v>1125</v>
      </c>
      <c r="K31" s="144">
        <v>1952</v>
      </c>
      <c r="L31" s="129" t="s">
        <v>879</v>
      </c>
      <c r="M31" s="129" t="s">
        <v>840</v>
      </c>
      <c r="N31" s="129" t="s">
        <v>817</v>
      </c>
      <c r="O31" s="129" t="s">
        <v>1126</v>
      </c>
      <c r="P31" s="129" t="s">
        <v>1127</v>
      </c>
      <c r="Q31" s="129" t="s">
        <v>1128</v>
      </c>
      <c r="R31" s="129" t="s">
        <v>1129</v>
      </c>
      <c r="S31" s="141">
        <v>45153</v>
      </c>
      <c r="T31" s="141" t="s">
        <v>1130</v>
      </c>
      <c r="U31" s="141">
        <v>45169</v>
      </c>
      <c r="V31" s="129"/>
      <c r="W31" s="129" t="s">
        <v>906</v>
      </c>
      <c r="X31" s="142"/>
      <c r="Y31" s="142" t="s">
        <v>825</v>
      </c>
      <c r="Z31" s="142" t="s">
        <v>825</v>
      </c>
      <c r="AA31" s="142"/>
      <c r="AB31" s="142" t="s">
        <v>825</v>
      </c>
      <c r="AC31" s="142" t="s">
        <v>825</v>
      </c>
      <c r="AD31" s="129" t="s">
        <v>825</v>
      </c>
      <c r="AE31" s="129" t="s">
        <v>1131</v>
      </c>
      <c r="AF31" s="129" t="s">
        <v>1116</v>
      </c>
      <c r="AG31" s="129" t="s">
        <v>22</v>
      </c>
      <c r="AH31" s="129"/>
      <c r="AI31" s="129"/>
      <c r="AJ31" s="129"/>
      <c r="AK31" s="129"/>
      <c r="AL31" s="129"/>
      <c r="AM31" s="129" t="s">
        <v>1132</v>
      </c>
      <c r="AN31" s="129" t="s">
        <v>1133</v>
      </c>
      <c r="AO31" s="152"/>
      <c r="AP31" s="129" t="s">
        <v>1134</v>
      </c>
      <c r="AQ31" s="141"/>
      <c r="AR31" s="141"/>
      <c r="AS31" s="141"/>
      <c r="AT31" s="141"/>
      <c r="AU31" s="141"/>
      <c r="AV31" s="150">
        <f t="shared" si="2"/>
        <v>0</v>
      </c>
      <c r="AW31" s="150"/>
      <c r="AX31" s="207" t="s">
        <v>1135</v>
      </c>
      <c r="AY31" t="str">
        <f t="shared" si="3"/>
        <v>DENTRO DO PRAZO JURIDICO</v>
      </c>
    </row>
    <row r="32" spans="1:51" ht="24.75" customHeight="1" x14ac:dyDescent="0.35">
      <c r="A32" s="144" t="s">
        <v>811</v>
      </c>
      <c r="B32" s="144">
        <v>1186</v>
      </c>
      <c r="C32" s="129" t="s">
        <v>836</v>
      </c>
      <c r="D32" s="129" t="s">
        <v>837</v>
      </c>
      <c r="E32" s="129"/>
      <c r="F32" s="141">
        <v>45140</v>
      </c>
      <c r="G32" s="129">
        <f t="shared" si="0"/>
        <v>5</v>
      </c>
      <c r="H32" s="141">
        <v>45145</v>
      </c>
      <c r="I32" s="129" t="str">
        <f t="shared" si="1"/>
        <v>FORA DE PRAZO</v>
      </c>
      <c r="J32" s="129" t="s">
        <v>1136</v>
      </c>
      <c r="K32" s="144">
        <v>1759</v>
      </c>
      <c r="L32" s="129" t="s">
        <v>879</v>
      </c>
      <c r="M32" s="129" t="s">
        <v>816</v>
      </c>
      <c r="N32" s="129" t="s">
        <v>817</v>
      </c>
      <c r="O32" s="129" t="s">
        <v>1137</v>
      </c>
      <c r="P32" s="129"/>
      <c r="Q32" s="129" t="s">
        <v>1138</v>
      </c>
      <c r="R32" s="129" t="s">
        <v>1139</v>
      </c>
      <c r="S32" s="141">
        <v>45159</v>
      </c>
      <c r="T32" s="141" t="s">
        <v>1140</v>
      </c>
      <c r="U32" s="141"/>
      <c r="V32" s="129"/>
      <c r="W32" s="129" t="s">
        <v>906</v>
      </c>
      <c r="X32" s="142">
        <v>2000</v>
      </c>
      <c r="Y32" s="142" t="s">
        <v>825</v>
      </c>
      <c r="Z32" s="142" t="s">
        <v>825</v>
      </c>
      <c r="AA32" s="142">
        <v>8000</v>
      </c>
      <c r="AB32" s="129" t="s">
        <v>825</v>
      </c>
      <c r="AC32" s="129" t="s">
        <v>825</v>
      </c>
      <c r="AD32" s="129" t="s">
        <v>825</v>
      </c>
      <c r="AE32" s="172" t="s">
        <v>907</v>
      </c>
      <c r="AF32" s="129" t="s">
        <v>828</v>
      </c>
      <c r="AG32" s="129" t="s">
        <v>908</v>
      </c>
      <c r="AH32" s="129"/>
      <c r="AI32" s="129"/>
      <c r="AJ32" s="129"/>
      <c r="AK32" s="129"/>
      <c r="AL32" s="129"/>
      <c r="AM32" s="129" t="s">
        <v>831</v>
      </c>
      <c r="AN32" s="129" t="s">
        <v>1141</v>
      </c>
      <c r="AO32" s="207" t="s">
        <v>1142</v>
      </c>
      <c r="AP32" s="129" t="s">
        <v>1143</v>
      </c>
      <c r="AQ32" s="141"/>
      <c r="AR32" s="141"/>
      <c r="AS32" s="141"/>
      <c r="AT32" s="141"/>
      <c r="AU32" s="141"/>
      <c r="AV32" s="150">
        <f t="shared" si="2"/>
        <v>0</v>
      </c>
      <c r="AW32" s="150"/>
      <c r="AX32" s="207" t="s">
        <v>1144</v>
      </c>
      <c r="AY32" t="str">
        <f t="shared" si="3"/>
        <v>DENTRO DO PRAZO JURIDICO</v>
      </c>
    </row>
    <row r="33" spans="1:51" ht="24.75" customHeight="1" x14ac:dyDescent="0.35">
      <c r="A33" s="144" t="s">
        <v>811</v>
      </c>
      <c r="B33" s="144">
        <v>1385</v>
      </c>
      <c r="C33" s="129" t="s">
        <v>812</v>
      </c>
      <c r="D33" s="129" t="s">
        <v>813</v>
      </c>
      <c r="E33" s="150"/>
      <c r="F33" s="141">
        <v>45188</v>
      </c>
      <c r="G33" s="129">
        <f t="shared" si="0"/>
        <v>-36</v>
      </c>
      <c r="H33" s="141">
        <v>45152</v>
      </c>
      <c r="I33" s="129" t="str">
        <f t="shared" si="1"/>
        <v>RETROATIVO</v>
      </c>
      <c r="J33" s="129" t="s">
        <v>1145</v>
      </c>
      <c r="K33" s="144">
        <v>2559</v>
      </c>
      <c r="L33" s="129" t="s">
        <v>815</v>
      </c>
      <c r="M33" s="129" t="s">
        <v>816</v>
      </c>
      <c r="N33" s="129" t="s">
        <v>817</v>
      </c>
      <c r="O33" s="129" t="s">
        <v>1146</v>
      </c>
      <c r="P33" s="184" t="s">
        <v>1147</v>
      </c>
      <c r="Q33" s="129" t="s">
        <v>1148</v>
      </c>
      <c r="R33" s="170" t="s">
        <v>857</v>
      </c>
      <c r="S33" s="141">
        <v>45195</v>
      </c>
      <c r="T33" s="141" t="s">
        <v>1149</v>
      </c>
      <c r="U33" s="141">
        <v>45230</v>
      </c>
      <c r="V33" s="129"/>
      <c r="W33" s="129" t="s">
        <v>860</v>
      </c>
      <c r="X33" s="142" t="s">
        <v>824</v>
      </c>
      <c r="Y33" s="142" t="s">
        <v>825</v>
      </c>
      <c r="Z33" s="142" t="s">
        <v>825</v>
      </c>
      <c r="AA33" s="142" t="s">
        <v>1150</v>
      </c>
      <c r="AB33" s="129" t="s">
        <v>825</v>
      </c>
      <c r="AC33" s="129" t="s">
        <v>825</v>
      </c>
      <c r="AD33" s="129" t="s">
        <v>825</v>
      </c>
      <c r="AE33" s="172" t="s">
        <v>1151</v>
      </c>
      <c r="AF33" s="129" t="s">
        <v>828</v>
      </c>
      <c r="AG33" s="129" t="s">
        <v>35</v>
      </c>
      <c r="AH33" s="129"/>
      <c r="AI33" s="129"/>
      <c r="AJ33" s="129"/>
      <c r="AK33" s="129"/>
      <c r="AL33" s="129"/>
      <c r="AM33" s="129" t="s">
        <v>831</v>
      </c>
      <c r="AN33" s="129" t="s">
        <v>1152</v>
      </c>
      <c r="AO33" s="207" t="s">
        <v>1153</v>
      </c>
      <c r="AP33" s="129" t="s">
        <v>1154</v>
      </c>
      <c r="AQ33" s="141">
        <v>45190</v>
      </c>
      <c r="AR33" s="141">
        <v>45189</v>
      </c>
      <c r="AS33" s="141">
        <v>45190</v>
      </c>
      <c r="AT33" s="141">
        <v>45190</v>
      </c>
      <c r="AU33" s="141">
        <v>45195</v>
      </c>
      <c r="AV33" s="150">
        <f t="shared" si="2"/>
        <v>5</v>
      </c>
      <c r="AW33" s="150"/>
      <c r="AX33" s="207" t="s">
        <v>1155</v>
      </c>
      <c r="AY33" t="str">
        <f t="shared" si="3"/>
        <v>DENTRO DO PRAZO JURIDICO</v>
      </c>
    </row>
    <row r="34" spans="1:51" ht="24.75" customHeight="1" x14ac:dyDescent="0.35">
      <c r="A34" s="144" t="s">
        <v>811</v>
      </c>
      <c r="B34" s="144">
        <v>1384</v>
      </c>
      <c r="C34" s="129" t="s">
        <v>836</v>
      </c>
      <c r="D34" s="129" t="s">
        <v>852</v>
      </c>
      <c r="E34" s="150"/>
      <c r="F34" s="141">
        <v>45188</v>
      </c>
      <c r="G34" s="129">
        <f t="shared" ref="G34:G65" si="4">_xlfn.DAYS(H34,F34)</f>
        <v>17</v>
      </c>
      <c r="H34" s="141">
        <v>45205</v>
      </c>
      <c r="I34" s="129" t="str">
        <f t="shared" ref="I34:I65" si="5">IF(G34&lt;=0,"RETROATIVO",IF(G34&lt;=15,"FORA DE PRAZO",IF(G34&gt;=15,"DENTRO DO PRAZO")))</f>
        <v>DENTRO DO PRAZO</v>
      </c>
      <c r="J34" s="129" t="s">
        <v>1156</v>
      </c>
      <c r="K34" s="144">
        <v>2543</v>
      </c>
      <c r="L34" s="129" t="s">
        <v>815</v>
      </c>
      <c r="M34" s="129" t="s">
        <v>816</v>
      </c>
      <c r="N34" s="129" t="s">
        <v>817</v>
      </c>
      <c r="O34" s="129" t="s">
        <v>1157</v>
      </c>
      <c r="P34" s="129" t="s">
        <v>1158</v>
      </c>
      <c r="Q34" s="129" t="s">
        <v>1159</v>
      </c>
      <c r="R34" s="129" t="s">
        <v>1160</v>
      </c>
      <c r="S34" s="141" t="s">
        <v>858</v>
      </c>
      <c r="T34" s="141" t="s">
        <v>1161</v>
      </c>
      <c r="U34" s="141">
        <v>45207</v>
      </c>
      <c r="V34" s="129"/>
      <c r="W34" s="129" t="s">
        <v>823</v>
      </c>
      <c r="X34" s="142" t="s">
        <v>824</v>
      </c>
      <c r="Y34" s="142" t="s">
        <v>825</v>
      </c>
      <c r="Z34" s="142" t="s">
        <v>825</v>
      </c>
      <c r="AA34" s="142" t="s">
        <v>1162</v>
      </c>
      <c r="AB34" s="129" t="s">
        <v>825</v>
      </c>
      <c r="AC34" s="129" t="s">
        <v>825</v>
      </c>
      <c r="AD34" s="129" t="s">
        <v>825</v>
      </c>
      <c r="AE34" s="172" t="s">
        <v>827</v>
      </c>
      <c r="AF34" s="129" t="s">
        <v>828</v>
      </c>
      <c r="AG34" s="129" t="s">
        <v>35</v>
      </c>
      <c r="AH34" s="129"/>
      <c r="AI34" s="129"/>
      <c r="AJ34" s="129"/>
      <c r="AK34" s="129"/>
      <c r="AL34" s="129"/>
      <c r="AM34" s="129" t="s">
        <v>831</v>
      </c>
      <c r="AN34" s="129" t="s">
        <v>1163</v>
      </c>
      <c r="AO34" s="152" t="s">
        <v>1164</v>
      </c>
      <c r="AP34" s="129" t="s">
        <v>1165</v>
      </c>
      <c r="AQ34" s="141"/>
      <c r="AR34" s="141"/>
      <c r="AS34" s="141"/>
      <c r="AT34" s="141"/>
      <c r="AU34" s="141"/>
      <c r="AV34" s="150">
        <f t="shared" ref="AV34:AV65" si="6">AU34-AQ34</f>
        <v>0</v>
      </c>
      <c r="AW34" s="150"/>
      <c r="AX34" s="152"/>
      <c r="AY34" t="str">
        <f t="shared" ref="AY34:AY65" si="7">IF(AV34&lt;=10,"DENTRO DO PRAZO JURIDICO",IF(AV34&gt;=11,"FORA DO PRAZO JURIDICO"))</f>
        <v>DENTRO DO PRAZO JURIDICO</v>
      </c>
    </row>
    <row r="35" spans="1:51" ht="24.75" customHeight="1" x14ac:dyDescent="0.35">
      <c r="A35" s="144" t="s">
        <v>811</v>
      </c>
      <c r="B35" s="144">
        <v>1187</v>
      </c>
      <c r="C35" s="129" t="s">
        <v>836</v>
      </c>
      <c r="D35" s="129" t="s">
        <v>813</v>
      </c>
      <c r="E35" s="129"/>
      <c r="F35" s="141">
        <v>45145</v>
      </c>
      <c r="G35" s="129">
        <f t="shared" si="4"/>
        <v>0</v>
      </c>
      <c r="H35" s="141">
        <v>45145</v>
      </c>
      <c r="I35" s="129" t="str">
        <f t="shared" si="5"/>
        <v>RETROATIVO</v>
      </c>
      <c r="J35" s="129" t="s">
        <v>1166</v>
      </c>
      <c r="K35" s="144">
        <v>1762</v>
      </c>
      <c r="L35" s="129" t="s">
        <v>879</v>
      </c>
      <c r="M35" s="129" t="s">
        <v>816</v>
      </c>
      <c r="N35" s="129" t="s">
        <v>817</v>
      </c>
      <c r="O35" s="129" t="s">
        <v>1167</v>
      </c>
      <c r="P35" s="129"/>
      <c r="Q35" s="129" t="s">
        <v>1168</v>
      </c>
      <c r="R35" s="129" t="s">
        <v>1169</v>
      </c>
      <c r="S35" s="141">
        <v>45147</v>
      </c>
      <c r="T35" s="141" t="s">
        <v>1170</v>
      </c>
      <c r="U35" s="141"/>
      <c r="V35" s="129"/>
      <c r="W35" s="129" t="s">
        <v>906</v>
      </c>
      <c r="X35" s="142">
        <v>2000</v>
      </c>
      <c r="Y35" s="142" t="s">
        <v>825</v>
      </c>
      <c r="Z35" s="142" t="s">
        <v>825</v>
      </c>
      <c r="AA35" s="142">
        <v>8000</v>
      </c>
      <c r="AB35" s="129" t="s">
        <v>825</v>
      </c>
      <c r="AC35" s="129" t="s">
        <v>825</v>
      </c>
      <c r="AD35" s="129" t="s">
        <v>825</v>
      </c>
      <c r="AE35" s="172" t="s">
        <v>907</v>
      </c>
      <c r="AF35" s="129" t="s">
        <v>828</v>
      </c>
      <c r="AG35" s="129" t="s">
        <v>908</v>
      </c>
      <c r="AH35" s="129"/>
      <c r="AI35" s="129"/>
      <c r="AJ35" s="129"/>
      <c r="AK35" s="129"/>
      <c r="AL35" s="129"/>
      <c r="AM35" s="129" t="s">
        <v>831</v>
      </c>
      <c r="AN35" s="129" t="s">
        <v>1171</v>
      </c>
      <c r="AO35" s="207" t="s">
        <v>1172</v>
      </c>
      <c r="AP35" s="129" t="s">
        <v>1173</v>
      </c>
      <c r="AQ35" s="141"/>
      <c r="AR35" s="141"/>
      <c r="AS35" s="141"/>
      <c r="AT35" s="141"/>
      <c r="AU35" s="141"/>
      <c r="AV35" s="150">
        <f t="shared" si="6"/>
        <v>0</v>
      </c>
      <c r="AW35" s="150"/>
      <c r="AX35" s="207" t="s">
        <v>1174</v>
      </c>
      <c r="AY35" t="str">
        <f t="shared" si="7"/>
        <v>DENTRO DO PRAZO JURIDICO</v>
      </c>
    </row>
    <row r="36" spans="1:51" ht="24.75" customHeight="1" x14ac:dyDescent="0.35">
      <c r="A36" s="144" t="s">
        <v>1175</v>
      </c>
      <c r="B36" s="144">
        <v>1222</v>
      </c>
      <c r="C36" s="129" t="s">
        <v>812</v>
      </c>
      <c r="D36" s="129" t="s">
        <v>813</v>
      </c>
      <c r="E36" s="129"/>
      <c r="F36" s="141">
        <v>45152</v>
      </c>
      <c r="G36" s="129">
        <f t="shared" si="4"/>
        <v>-3</v>
      </c>
      <c r="H36" s="141">
        <v>45149</v>
      </c>
      <c r="I36" s="129" t="str">
        <f t="shared" si="5"/>
        <v>RETROATIVO</v>
      </c>
      <c r="J36" s="129" t="s">
        <v>1176</v>
      </c>
      <c r="K36" s="144">
        <v>1949</v>
      </c>
      <c r="L36" s="129" t="s">
        <v>1007</v>
      </c>
      <c r="M36" s="129" t="s">
        <v>816</v>
      </c>
      <c r="N36" s="129" t="s">
        <v>817</v>
      </c>
      <c r="O36" s="129" t="s">
        <v>1177</v>
      </c>
      <c r="P36" s="129" t="s">
        <v>1177</v>
      </c>
      <c r="Q36" s="129" t="s">
        <v>1178</v>
      </c>
      <c r="R36" s="129" t="s">
        <v>1179</v>
      </c>
      <c r="S36" s="141">
        <v>45162</v>
      </c>
      <c r="T36" s="141" t="s">
        <v>1180</v>
      </c>
      <c r="U36" s="141">
        <v>45271</v>
      </c>
      <c r="V36" s="129"/>
      <c r="W36" s="129" t="s">
        <v>906</v>
      </c>
      <c r="X36" s="142" t="s">
        <v>1181</v>
      </c>
      <c r="Y36" s="142" t="s">
        <v>825</v>
      </c>
      <c r="Z36" s="142" t="s">
        <v>825</v>
      </c>
      <c r="AA36" s="142" t="s">
        <v>1182</v>
      </c>
      <c r="AB36" s="142" t="s">
        <v>825</v>
      </c>
      <c r="AC36" s="142" t="s">
        <v>825</v>
      </c>
      <c r="AD36" s="129" t="s">
        <v>825</v>
      </c>
      <c r="AE36" s="172" t="s">
        <v>1183</v>
      </c>
      <c r="AF36" s="129" t="s">
        <v>828</v>
      </c>
      <c r="AG36" s="129" t="s">
        <v>829</v>
      </c>
      <c r="AH36" s="129"/>
      <c r="AI36" s="129"/>
      <c r="AJ36" s="129"/>
      <c r="AK36" s="129"/>
      <c r="AL36" s="129"/>
      <c r="AM36" s="129" t="s">
        <v>831</v>
      </c>
      <c r="AN36" s="129" t="s">
        <v>1184</v>
      </c>
      <c r="AO36" s="210" t="s">
        <v>1185</v>
      </c>
      <c r="AP36" s="129" t="s">
        <v>1186</v>
      </c>
      <c r="AQ36" s="141">
        <v>45159</v>
      </c>
      <c r="AR36" s="141">
        <v>45154</v>
      </c>
      <c r="AS36" s="141">
        <v>45154</v>
      </c>
      <c r="AT36" s="141">
        <v>45159</v>
      </c>
      <c r="AU36" s="141">
        <v>45162</v>
      </c>
      <c r="AV36" s="150">
        <f t="shared" si="6"/>
        <v>3</v>
      </c>
      <c r="AW36" s="150"/>
      <c r="AX36" s="207" t="s">
        <v>1187</v>
      </c>
      <c r="AY36" t="str">
        <f t="shared" si="7"/>
        <v>DENTRO DO PRAZO JURIDICO</v>
      </c>
    </row>
    <row r="37" spans="1:51" ht="24.75" customHeight="1" x14ac:dyDescent="0.35">
      <c r="A37" s="144" t="s">
        <v>811</v>
      </c>
      <c r="B37" s="144">
        <v>1274</v>
      </c>
      <c r="C37" s="129" t="s">
        <v>836</v>
      </c>
      <c r="D37" s="129" t="s">
        <v>813</v>
      </c>
      <c r="E37" s="129"/>
      <c r="F37" s="141">
        <v>45166</v>
      </c>
      <c r="G37" s="129">
        <f t="shared" si="4"/>
        <v>-4</v>
      </c>
      <c r="H37" s="141">
        <v>45162</v>
      </c>
      <c r="I37" s="129" t="str">
        <f t="shared" si="5"/>
        <v>RETROATIVO</v>
      </c>
      <c r="J37" s="129" t="s">
        <v>1188</v>
      </c>
      <c r="K37" s="144">
        <v>2200</v>
      </c>
      <c r="L37" s="129" t="s">
        <v>879</v>
      </c>
      <c r="M37" s="129" t="s">
        <v>816</v>
      </c>
      <c r="N37" s="129" t="s">
        <v>817</v>
      </c>
      <c r="O37" s="129" t="s">
        <v>1189</v>
      </c>
      <c r="P37" s="129" t="s">
        <v>1190</v>
      </c>
      <c r="Q37" s="129" t="s">
        <v>1191</v>
      </c>
      <c r="R37" s="129" t="s">
        <v>1192</v>
      </c>
      <c r="S37" s="141">
        <v>45175</v>
      </c>
      <c r="T37" s="141" t="s">
        <v>1193</v>
      </c>
      <c r="U37" s="141">
        <v>45169</v>
      </c>
      <c r="V37" s="129"/>
      <c r="W37" s="129" t="s">
        <v>1194</v>
      </c>
      <c r="X37" s="142" t="s">
        <v>824</v>
      </c>
      <c r="Y37" s="142" t="s">
        <v>825</v>
      </c>
      <c r="Z37" s="142" t="s">
        <v>825</v>
      </c>
      <c r="AA37" s="142">
        <v>750</v>
      </c>
      <c r="AB37" s="129" t="s">
        <v>825</v>
      </c>
      <c r="AC37" s="129" t="s">
        <v>825</v>
      </c>
      <c r="AD37" s="129" t="s">
        <v>825</v>
      </c>
      <c r="AE37" s="172" t="s">
        <v>827</v>
      </c>
      <c r="AF37" s="129" t="s">
        <v>828</v>
      </c>
      <c r="AG37" s="129" t="s">
        <v>35</v>
      </c>
      <c r="AH37" s="129"/>
      <c r="AI37" s="129"/>
      <c r="AJ37" s="129"/>
      <c r="AK37" s="129"/>
      <c r="AL37" s="129"/>
      <c r="AM37" s="129" t="s">
        <v>1132</v>
      </c>
      <c r="AN37" s="129"/>
      <c r="AO37" s="207" t="s">
        <v>1195</v>
      </c>
      <c r="AP37" s="129" t="s">
        <v>1196</v>
      </c>
      <c r="AQ37" s="141"/>
      <c r="AR37" s="141"/>
      <c r="AS37" s="141"/>
      <c r="AT37" s="141"/>
      <c r="AU37" s="141"/>
      <c r="AV37" s="150">
        <f t="shared" si="6"/>
        <v>0</v>
      </c>
      <c r="AW37" s="150"/>
      <c r="AX37" s="207" t="s">
        <v>1197</v>
      </c>
      <c r="AY37" t="str">
        <f t="shared" si="7"/>
        <v>DENTRO DO PRAZO JURIDICO</v>
      </c>
    </row>
    <row r="38" spans="1:51" ht="24.75" customHeight="1" x14ac:dyDescent="0.35">
      <c r="A38" s="144" t="s">
        <v>811</v>
      </c>
      <c r="B38" s="144">
        <v>1291</v>
      </c>
      <c r="C38" s="129" t="s">
        <v>836</v>
      </c>
      <c r="D38" s="129" t="s">
        <v>813</v>
      </c>
      <c r="E38" s="150"/>
      <c r="F38" s="141">
        <v>45169</v>
      </c>
      <c r="G38" s="129">
        <f t="shared" si="4"/>
        <v>18</v>
      </c>
      <c r="H38" s="141">
        <v>45187</v>
      </c>
      <c r="I38" s="129" t="str">
        <f t="shared" si="5"/>
        <v>DENTRO DO PRAZO</v>
      </c>
      <c r="J38" s="129" t="s">
        <v>1198</v>
      </c>
      <c r="K38" s="144">
        <v>2265</v>
      </c>
      <c r="L38" s="129" t="s">
        <v>879</v>
      </c>
      <c r="M38" s="129" t="s">
        <v>816</v>
      </c>
      <c r="N38" s="129" t="s">
        <v>817</v>
      </c>
      <c r="O38" s="129" t="s">
        <v>1199</v>
      </c>
      <c r="P38" s="129" t="s">
        <v>1200</v>
      </c>
      <c r="Q38" s="129" t="s">
        <v>1201</v>
      </c>
      <c r="R38" s="129" t="s">
        <v>869</v>
      </c>
      <c r="S38" s="141">
        <v>45173</v>
      </c>
      <c r="T38" s="141" t="s">
        <v>870</v>
      </c>
      <c r="U38" s="141">
        <v>45248</v>
      </c>
      <c r="V38" s="129"/>
      <c r="W38" s="129" t="s">
        <v>823</v>
      </c>
      <c r="X38" s="142" t="s">
        <v>824</v>
      </c>
      <c r="Y38" s="142" t="s">
        <v>825</v>
      </c>
      <c r="Z38" s="142" t="s">
        <v>825</v>
      </c>
      <c r="AA38" s="142" t="s">
        <v>871</v>
      </c>
      <c r="AB38" s="129" t="s">
        <v>825</v>
      </c>
      <c r="AC38" s="129" t="s">
        <v>825</v>
      </c>
      <c r="AD38" s="129" t="s">
        <v>825</v>
      </c>
      <c r="AE38" s="172" t="s">
        <v>872</v>
      </c>
      <c r="AF38" s="129" t="s">
        <v>873</v>
      </c>
      <c r="AG38" s="129" t="s">
        <v>28</v>
      </c>
      <c r="AH38" s="129"/>
      <c r="AI38" s="129"/>
      <c r="AJ38" s="129"/>
      <c r="AK38" s="129"/>
      <c r="AL38" s="129"/>
      <c r="AM38" s="129" t="s">
        <v>831</v>
      </c>
      <c r="AN38" s="129" t="s">
        <v>1202</v>
      </c>
      <c r="AO38" s="207" t="s">
        <v>1203</v>
      </c>
      <c r="AP38" s="129" t="s">
        <v>1204</v>
      </c>
      <c r="AQ38" s="141"/>
      <c r="AR38" s="141"/>
      <c r="AS38" s="141"/>
      <c r="AT38" s="141"/>
      <c r="AU38" s="141"/>
      <c r="AV38" s="150">
        <f t="shared" si="6"/>
        <v>0</v>
      </c>
      <c r="AW38" s="150"/>
      <c r="AX38" s="207" t="s">
        <v>1205</v>
      </c>
      <c r="AY38" t="str">
        <f t="shared" si="7"/>
        <v>DENTRO DO PRAZO JURIDICO</v>
      </c>
    </row>
    <row r="39" spans="1:51" ht="24.75" customHeight="1" x14ac:dyDescent="0.35">
      <c r="A39" s="144" t="s">
        <v>811</v>
      </c>
      <c r="B39" s="144">
        <v>1370</v>
      </c>
      <c r="C39" s="129" t="s">
        <v>836</v>
      </c>
      <c r="D39" s="129" t="s">
        <v>813</v>
      </c>
      <c r="E39" s="150"/>
      <c r="F39" s="141">
        <v>45183</v>
      </c>
      <c r="G39" s="129">
        <f t="shared" si="4"/>
        <v>30</v>
      </c>
      <c r="H39" s="141">
        <v>45213</v>
      </c>
      <c r="I39" s="129" t="str">
        <f t="shared" si="5"/>
        <v>DENTRO DO PRAZO</v>
      </c>
      <c r="J39" s="129" t="s">
        <v>1206</v>
      </c>
      <c r="K39" s="144">
        <v>2473</v>
      </c>
      <c r="L39" s="129" t="s">
        <v>914</v>
      </c>
      <c r="M39" s="129" t="s">
        <v>840</v>
      </c>
      <c r="N39" s="129" t="s">
        <v>817</v>
      </c>
      <c r="O39" s="129" t="s">
        <v>1207</v>
      </c>
      <c r="P39" s="129" t="s">
        <v>1208</v>
      </c>
      <c r="Q39" s="129" t="s">
        <v>1209</v>
      </c>
      <c r="R39" s="129" t="s">
        <v>1210</v>
      </c>
      <c r="S39" s="141">
        <v>45188</v>
      </c>
      <c r="T39" s="141" t="s">
        <v>1021</v>
      </c>
      <c r="U39" s="141">
        <v>45214</v>
      </c>
      <c r="V39" s="129"/>
      <c r="W39" s="129" t="s">
        <v>1211</v>
      </c>
      <c r="X39" s="142" t="s">
        <v>824</v>
      </c>
      <c r="Y39" s="142" t="s">
        <v>825</v>
      </c>
      <c r="Z39" s="142" t="s">
        <v>825</v>
      </c>
      <c r="AA39" s="142" t="s">
        <v>1212</v>
      </c>
      <c r="AB39" s="129" t="s">
        <v>825</v>
      </c>
      <c r="AC39" s="129" t="s">
        <v>825</v>
      </c>
      <c r="AD39" s="129" t="s">
        <v>825</v>
      </c>
      <c r="AE39" s="172" t="s">
        <v>872</v>
      </c>
      <c r="AF39" s="129" t="s">
        <v>873</v>
      </c>
      <c r="AG39" s="129" t="s">
        <v>28</v>
      </c>
      <c r="AH39" s="129"/>
      <c r="AI39" s="129"/>
      <c r="AJ39" s="129"/>
      <c r="AK39" s="129"/>
      <c r="AL39" s="129"/>
      <c r="AM39" s="129" t="s">
        <v>831</v>
      </c>
      <c r="AN39" s="129" t="s">
        <v>1213</v>
      </c>
      <c r="AO39" s="152" t="s">
        <v>1214</v>
      </c>
      <c r="AP39" s="129" t="s">
        <v>1215</v>
      </c>
      <c r="AQ39" s="141">
        <v>45187</v>
      </c>
      <c r="AR39" s="141">
        <v>45187</v>
      </c>
      <c r="AS39" s="141">
        <v>45188</v>
      </c>
      <c r="AT39" s="141">
        <v>45188</v>
      </c>
      <c r="AU39" s="141">
        <v>45202</v>
      </c>
      <c r="AV39" s="150">
        <f t="shared" si="6"/>
        <v>15</v>
      </c>
      <c r="AW39" s="150"/>
      <c r="AX39" s="207" t="s">
        <v>1216</v>
      </c>
      <c r="AY39" t="str">
        <f t="shared" si="7"/>
        <v>FORA DO PRAZO JURIDICO</v>
      </c>
    </row>
    <row r="40" spans="1:51" ht="24.75" customHeight="1" x14ac:dyDescent="0.35">
      <c r="A40" s="144" t="s">
        <v>811</v>
      </c>
      <c r="B40" s="144">
        <v>1285</v>
      </c>
      <c r="C40" s="129" t="s">
        <v>812</v>
      </c>
      <c r="D40" s="129" t="s">
        <v>813</v>
      </c>
      <c r="E40" s="150"/>
      <c r="F40" s="141">
        <v>45168</v>
      </c>
      <c r="G40" s="129">
        <f t="shared" si="4"/>
        <v>12</v>
      </c>
      <c r="H40" s="141">
        <v>45180</v>
      </c>
      <c r="I40" s="129" t="str">
        <f t="shared" si="5"/>
        <v>FORA DE PRAZO</v>
      </c>
      <c r="J40" s="129" t="s">
        <v>1217</v>
      </c>
      <c r="K40" s="144">
        <v>2236</v>
      </c>
      <c r="L40" s="129" t="s">
        <v>879</v>
      </c>
      <c r="M40" s="129" t="s">
        <v>816</v>
      </c>
      <c r="N40" s="129" t="s">
        <v>817</v>
      </c>
      <c r="O40" s="129" t="s">
        <v>1218</v>
      </c>
      <c r="P40" s="129" t="s">
        <v>1219</v>
      </c>
      <c r="Q40" s="129" t="s">
        <v>1220</v>
      </c>
      <c r="R40" s="129" t="s">
        <v>1221</v>
      </c>
      <c r="S40" s="141">
        <v>45181</v>
      </c>
      <c r="T40" s="141" t="s">
        <v>1222</v>
      </c>
      <c r="U40" s="141">
        <v>45226</v>
      </c>
      <c r="V40" s="129"/>
      <c r="W40" s="129" t="s">
        <v>906</v>
      </c>
      <c r="X40" s="142" t="s">
        <v>824</v>
      </c>
      <c r="Y40" s="142" t="s">
        <v>825</v>
      </c>
      <c r="Z40" s="142" t="s">
        <v>825</v>
      </c>
      <c r="AA40" s="142" t="s">
        <v>1223</v>
      </c>
      <c r="AB40" s="129" t="s">
        <v>825</v>
      </c>
      <c r="AC40" s="129" t="s">
        <v>825</v>
      </c>
      <c r="AD40" s="129" t="s">
        <v>825</v>
      </c>
      <c r="AE40" s="172" t="s">
        <v>1151</v>
      </c>
      <c r="AF40" s="129" t="s">
        <v>997</v>
      </c>
      <c r="AG40" s="129" t="s">
        <v>829</v>
      </c>
      <c r="AH40" s="129"/>
      <c r="AI40" s="129"/>
      <c r="AJ40" s="129"/>
      <c r="AK40" s="129"/>
      <c r="AL40" s="129"/>
      <c r="AM40" s="129" t="s">
        <v>831</v>
      </c>
      <c r="AN40" s="129">
        <v>11939319941</v>
      </c>
      <c r="AO40" s="152" t="s">
        <v>1224</v>
      </c>
      <c r="AP40" s="129" t="s">
        <v>1225</v>
      </c>
      <c r="AQ40" s="141">
        <v>45175</v>
      </c>
      <c r="AR40" s="141">
        <v>45169</v>
      </c>
      <c r="AS40" s="141">
        <v>45170</v>
      </c>
      <c r="AT40" s="141">
        <v>45174</v>
      </c>
      <c r="AU40" s="141">
        <v>45181</v>
      </c>
      <c r="AV40" s="150">
        <f t="shared" si="6"/>
        <v>6</v>
      </c>
      <c r="AW40" s="150"/>
      <c r="AX40" s="207" t="s">
        <v>1226</v>
      </c>
      <c r="AY40" t="str">
        <f t="shared" si="7"/>
        <v>DENTRO DO PRAZO JURIDICO</v>
      </c>
    </row>
    <row r="41" spans="1:51" ht="24.75" customHeight="1" x14ac:dyDescent="0.35">
      <c r="A41" s="144" t="s">
        <v>811</v>
      </c>
      <c r="B41" s="144">
        <v>1270</v>
      </c>
      <c r="C41" s="129" t="s">
        <v>836</v>
      </c>
      <c r="D41" s="129" t="s">
        <v>813</v>
      </c>
      <c r="E41" s="129"/>
      <c r="F41" s="141">
        <v>45156</v>
      </c>
      <c r="G41" s="129">
        <f t="shared" si="4"/>
        <v>35</v>
      </c>
      <c r="H41" s="141">
        <v>45191</v>
      </c>
      <c r="I41" s="129" t="str">
        <f t="shared" si="5"/>
        <v>DENTRO DO PRAZO</v>
      </c>
      <c r="J41" s="129" t="s">
        <v>1227</v>
      </c>
      <c r="K41" s="144">
        <v>2032</v>
      </c>
      <c r="L41" s="129" t="s">
        <v>879</v>
      </c>
      <c r="M41" s="129" t="s">
        <v>816</v>
      </c>
      <c r="N41" s="129" t="s">
        <v>817</v>
      </c>
      <c r="O41" s="129" t="s">
        <v>1228</v>
      </c>
      <c r="P41" s="129" t="s">
        <v>1229</v>
      </c>
      <c r="Q41" s="129" t="s">
        <v>1230</v>
      </c>
      <c r="R41" s="129" t="s">
        <v>1231</v>
      </c>
      <c r="S41" s="141">
        <v>45166</v>
      </c>
      <c r="T41" s="141">
        <v>45191</v>
      </c>
      <c r="U41" s="141"/>
      <c r="V41" s="129"/>
      <c r="W41" s="129" t="s">
        <v>885</v>
      </c>
      <c r="X41" s="142" t="s">
        <v>1232</v>
      </c>
      <c r="Y41" s="142" t="s">
        <v>825</v>
      </c>
      <c r="Z41" s="142" t="s">
        <v>825</v>
      </c>
      <c r="AA41" s="142" t="s">
        <v>1233</v>
      </c>
      <c r="AB41" s="142" t="s">
        <v>825</v>
      </c>
      <c r="AC41" s="142" t="s">
        <v>825</v>
      </c>
      <c r="AD41" s="129" t="s">
        <v>825</v>
      </c>
      <c r="AE41" s="170" t="s">
        <v>872</v>
      </c>
      <c r="AF41" s="129" t="s">
        <v>873</v>
      </c>
      <c r="AG41" s="129" t="s">
        <v>28</v>
      </c>
      <c r="AH41" s="129"/>
      <c r="AI41" s="129"/>
      <c r="AJ41" s="129"/>
      <c r="AK41" s="129"/>
      <c r="AL41" s="129"/>
      <c r="AM41" s="129" t="s">
        <v>831</v>
      </c>
      <c r="AN41" s="129" t="s">
        <v>1234</v>
      </c>
      <c r="AO41" s="207" t="s">
        <v>1235</v>
      </c>
      <c r="AP41" s="129" t="s">
        <v>1236</v>
      </c>
      <c r="AQ41" s="141"/>
      <c r="AR41" s="141">
        <v>45161</v>
      </c>
      <c r="AS41" s="141">
        <v>45162</v>
      </c>
      <c r="AT41" s="141">
        <v>45163</v>
      </c>
      <c r="AU41" s="141"/>
      <c r="AV41" s="150">
        <f t="shared" si="6"/>
        <v>0</v>
      </c>
      <c r="AW41" s="150"/>
      <c r="AX41" s="207" t="s">
        <v>1237</v>
      </c>
      <c r="AY41" t="str">
        <f t="shared" si="7"/>
        <v>DENTRO DO PRAZO JURIDICO</v>
      </c>
    </row>
    <row r="42" spans="1:51" ht="24.75" customHeight="1" x14ac:dyDescent="0.35">
      <c r="A42" s="144" t="s">
        <v>811</v>
      </c>
      <c r="B42" s="144">
        <v>1293</v>
      </c>
      <c r="C42" s="129" t="s">
        <v>812</v>
      </c>
      <c r="D42" s="129" t="s">
        <v>813</v>
      </c>
      <c r="E42" s="150"/>
      <c r="F42" s="141">
        <v>45169</v>
      </c>
      <c r="G42" s="129">
        <f t="shared" si="4"/>
        <v>11</v>
      </c>
      <c r="H42" s="141">
        <v>45180</v>
      </c>
      <c r="I42" s="129" t="str">
        <f t="shared" si="5"/>
        <v>FORA DE PRAZO</v>
      </c>
      <c r="J42" s="129" t="s">
        <v>1238</v>
      </c>
      <c r="K42" s="144">
        <v>2241</v>
      </c>
      <c r="L42" s="129" t="s">
        <v>1007</v>
      </c>
      <c r="M42" s="129" t="s">
        <v>816</v>
      </c>
      <c r="N42" s="129" t="s">
        <v>817</v>
      </c>
      <c r="O42" s="129" t="s">
        <v>1239</v>
      </c>
      <c r="P42" s="129" t="s">
        <v>1240</v>
      </c>
      <c r="Q42" s="129" t="s">
        <v>1241</v>
      </c>
      <c r="R42" s="129" t="s">
        <v>1242</v>
      </c>
      <c r="S42" s="141">
        <v>45174</v>
      </c>
      <c r="T42" s="141" t="s">
        <v>1243</v>
      </c>
      <c r="U42" s="141">
        <v>45196</v>
      </c>
      <c r="V42" s="129"/>
      <c r="W42" s="129" t="s">
        <v>906</v>
      </c>
      <c r="X42" s="142" t="s">
        <v>824</v>
      </c>
      <c r="Y42" s="142" t="s">
        <v>825</v>
      </c>
      <c r="Z42" s="142" t="s">
        <v>825</v>
      </c>
      <c r="AA42" s="142" t="s">
        <v>871</v>
      </c>
      <c r="AB42" s="129" t="s">
        <v>825</v>
      </c>
      <c r="AC42" s="129" t="s">
        <v>825</v>
      </c>
      <c r="AD42" s="129" t="s">
        <v>825</v>
      </c>
      <c r="AE42" s="172" t="s">
        <v>827</v>
      </c>
      <c r="AF42" s="129" t="s">
        <v>828</v>
      </c>
      <c r="AG42" s="129" t="s">
        <v>35</v>
      </c>
      <c r="AH42" s="129"/>
      <c r="AI42" s="129"/>
      <c r="AJ42" s="129"/>
      <c r="AK42" s="129"/>
      <c r="AL42" s="129"/>
      <c r="AM42" s="129" t="s">
        <v>831</v>
      </c>
      <c r="AN42" s="129" t="s">
        <v>1244</v>
      </c>
      <c r="AO42" s="207" t="s">
        <v>1245</v>
      </c>
      <c r="AP42" s="129" t="s">
        <v>1246</v>
      </c>
      <c r="AQ42" s="141">
        <v>45173</v>
      </c>
      <c r="AR42" s="141">
        <v>45170</v>
      </c>
      <c r="AS42" s="141">
        <v>45170</v>
      </c>
      <c r="AT42" s="141">
        <v>45174</v>
      </c>
      <c r="AU42" s="141">
        <v>45174</v>
      </c>
      <c r="AV42" s="150">
        <f t="shared" si="6"/>
        <v>1</v>
      </c>
      <c r="AW42" s="150"/>
      <c r="AX42" s="207" t="s">
        <v>1247</v>
      </c>
      <c r="AY42" t="str">
        <f t="shared" si="7"/>
        <v>DENTRO DO PRAZO JURIDICO</v>
      </c>
    </row>
    <row r="43" spans="1:51" ht="24.75" customHeight="1" x14ac:dyDescent="0.35">
      <c r="A43" s="144" t="s">
        <v>811</v>
      </c>
      <c r="B43" s="144">
        <v>1212</v>
      </c>
      <c r="C43" s="129" t="s">
        <v>836</v>
      </c>
      <c r="D43" s="129" t="s">
        <v>813</v>
      </c>
      <c r="E43" s="129"/>
      <c r="F43" s="141">
        <v>45146</v>
      </c>
      <c r="G43" s="129">
        <f t="shared" si="4"/>
        <v>-10</v>
      </c>
      <c r="H43" s="141">
        <v>45136</v>
      </c>
      <c r="I43" s="129" t="str">
        <f t="shared" si="5"/>
        <v>RETROATIVO</v>
      </c>
      <c r="J43" s="129" t="s">
        <v>1248</v>
      </c>
      <c r="K43" s="144">
        <v>1903</v>
      </c>
      <c r="L43" s="129" t="s">
        <v>914</v>
      </c>
      <c r="M43" s="129" t="s">
        <v>816</v>
      </c>
      <c r="N43" s="129" t="s">
        <v>1249</v>
      </c>
      <c r="O43" s="129" t="s">
        <v>1250</v>
      </c>
      <c r="P43" s="129"/>
      <c r="Q43" s="129"/>
      <c r="R43" s="129" t="s">
        <v>1251</v>
      </c>
      <c r="S43" s="141">
        <v>45149</v>
      </c>
      <c r="T43" s="141" t="s">
        <v>1252</v>
      </c>
      <c r="U43" s="141">
        <v>45515</v>
      </c>
      <c r="V43" s="150">
        <f ca="1">U43-TODAY()</f>
        <v>122</v>
      </c>
      <c r="W43" s="129" t="s">
        <v>846</v>
      </c>
      <c r="X43" s="142">
        <v>0</v>
      </c>
      <c r="Y43" s="142" t="s">
        <v>825</v>
      </c>
      <c r="Z43" s="142" t="s">
        <v>825</v>
      </c>
      <c r="AA43" s="142">
        <v>6963.16</v>
      </c>
      <c r="AB43" s="129" t="s">
        <v>825</v>
      </c>
      <c r="AC43" s="129" t="s">
        <v>825</v>
      </c>
      <c r="AD43" s="129" t="s">
        <v>825</v>
      </c>
      <c r="AE43" s="172" t="s">
        <v>847</v>
      </c>
      <c r="AF43" s="129" t="s">
        <v>1116</v>
      </c>
      <c r="AG43" s="129" t="s">
        <v>22</v>
      </c>
      <c r="AH43" s="129"/>
      <c r="AI43" s="129"/>
      <c r="AJ43" s="129"/>
      <c r="AK43" s="129"/>
      <c r="AL43" s="129"/>
      <c r="AM43" s="129" t="s">
        <v>13</v>
      </c>
      <c r="AN43" s="129"/>
      <c r="AO43" s="207"/>
      <c r="AP43" s="129"/>
      <c r="AQ43" s="141"/>
      <c r="AR43" s="141"/>
      <c r="AS43" s="141"/>
      <c r="AT43" s="141"/>
      <c r="AU43" s="141"/>
      <c r="AV43" s="150">
        <f t="shared" si="6"/>
        <v>0</v>
      </c>
      <c r="AW43" s="150"/>
      <c r="AX43" s="207" t="s">
        <v>1253</v>
      </c>
      <c r="AY43" t="str">
        <f t="shared" si="7"/>
        <v>DENTRO DO PRAZO JURIDICO</v>
      </c>
    </row>
    <row r="44" spans="1:51" ht="24.75" customHeight="1" x14ac:dyDescent="0.35">
      <c r="A44" s="144" t="s">
        <v>811</v>
      </c>
      <c r="B44" s="144">
        <v>1227</v>
      </c>
      <c r="C44" s="129" t="s">
        <v>812</v>
      </c>
      <c r="D44" s="129" t="s">
        <v>813</v>
      </c>
      <c r="E44" s="129"/>
      <c r="F44" s="141">
        <v>45154</v>
      </c>
      <c r="G44" s="129">
        <f t="shared" si="4"/>
        <v>-32</v>
      </c>
      <c r="H44" s="141">
        <v>45122</v>
      </c>
      <c r="I44" s="129" t="str">
        <f t="shared" si="5"/>
        <v>RETROATIVO</v>
      </c>
      <c r="J44" s="129" t="s">
        <v>1254</v>
      </c>
      <c r="K44" s="144">
        <v>2007</v>
      </c>
      <c r="L44" s="129" t="s">
        <v>879</v>
      </c>
      <c r="M44" s="129" t="s">
        <v>816</v>
      </c>
      <c r="N44" s="129" t="s">
        <v>817</v>
      </c>
      <c r="O44" s="129" t="s">
        <v>1255</v>
      </c>
      <c r="P44" s="129" t="s">
        <v>1256</v>
      </c>
      <c r="Q44" s="129" t="s">
        <v>1257</v>
      </c>
      <c r="R44" s="129" t="s">
        <v>1258</v>
      </c>
      <c r="S44" s="141">
        <v>45162</v>
      </c>
      <c r="T44" s="141" t="s">
        <v>1259</v>
      </c>
      <c r="U44" s="141">
        <v>45245</v>
      </c>
      <c r="V44" s="129"/>
      <c r="W44" s="129" t="s">
        <v>1260</v>
      </c>
      <c r="X44" s="142" t="s">
        <v>1261</v>
      </c>
      <c r="Y44" s="142" t="s">
        <v>825</v>
      </c>
      <c r="Z44" s="142" t="s">
        <v>825</v>
      </c>
      <c r="AA44" s="142" t="s">
        <v>1262</v>
      </c>
      <c r="AB44" s="142" t="s">
        <v>825</v>
      </c>
      <c r="AC44" s="142" t="s">
        <v>825</v>
      </c>
      <c r="AD44" s="129" t="s">
        <v>825</v>
      </c>
      <c r="AE44" s="172" t="s">
        <v>1263</v>
      </c>
      <c r="AF44" s="129" t="s">
        <v>828</v>
      </c>
      <c r="AG44" s="129" t="s">
        <v>26</v>
      </c>
      <c r="AH44" s="129"/>
      <c r="AI44" s="129"/>
      <c r="AJ44" s="129"/>
      <c r="AK44" s="129"/>
      <c r="AL44" s="129"/>
      <c r="AM44" s="129" t="s">
        <v>831</v>
      </c>
      <c r="AN44" s="129" t="s">
        <v>1264</v>
      </c>
      <c r="AO44" s="207" t="s">
        <v>1265</v>
      </c>
      <c r="AP44" s="129" t="s">
        <v>1266</v>
      </c>
      <c r="AQ44" s="141">
        <v>45159</v>
      </c>
      <c r="AR44" s="141">
        <v>45155</v>
      </c>
      <c r="AS44" s="141">
        <v>45159</v>
      </c>
      <c r="AT44" s="141">
        <v>45159</v>
      </c>
      <c r="AU44" s="141">
        <v>45162</v>
      </c>
      <c r="AV44" s="150">
        <f t="shared" si="6"/>
        <v>3</v>
      </c>
      <c r="AW44" s="150"/>
      <c r="AX44" s="207" t="s">
        <v>1267</v>
      </c>
      <c r="AY44" t="str">
        <f t="shared" si="7"/>
        <v>DENTRO DO PRAZO JURIDICO</v>
      </c>
    </row>
    <row r="45" spans="1:51" ht="24.75" customHeight="1" x14ac:dyDescent="0.35">
      <c r="A45" s="144" t="s">
        <v>811</v>
      </c>
      <c r="B45" s="144">
        <v>1189</v>
      </c>
      <c r="C45" s="129" t="s">
        <v>812</v>
      </c>
      <c r="D45" s="129" t="s">
        <v>813</v>
      </c>
      <c r="E45" s="129"/>
      <c r="F45" s="141">
        <v>45145</v>
      </c>
      <c r="G45" s="129">
        <f t="shared" si="4"/>
        <v>22</v>
      </c>
      <c r="H45" s="141">
        <v>45167</v>
      </c>
      <c r="I45" s="129" t="str">
        <f t="shared" si="5"/>
        <v>DENTRO DO PRAZO</v>
      </c>
      <c r="J45" s="129" t="s">
        <v>1268</v>
      </c>
      <c r="K45" s="144">
        <v>1764</v>
      </c>
      <c r="L45" s="129" t="s">
        <v>1007</v>
      </c>
      <c r="M45" s="129" t="s">
        <v>816</v>
      </c>
      <c r="N45" s="129" t="s">
        <v>817</v>
      </c>
      <c r="O45" s="129" t="s">
        <v>1269</v>
      </c>
      <c r="P45" s="129" t="s">
        <v>1270</v>
      </c>
      <c r="Q45" s="129" t="s">
        <v>1271</v>
      </c>
      <c r="R45" s="129" t="s">
        <v>1272</v>
      </c>
      <c r="S45" s="141">
        <v>45166</v>
      </c>
      <c r="T45" s="141" t="s">
        <v>1273</v>
      </c>
      <c r="U45" s="141"/>
      <c r="V45" s="129"/>
      <c r="W45" s="129" t="s">
        <v>906</v>
      </c>
      <c r="X45" s="142" t="s">
        <v>1274</v>
      </c>
      <c r="Y45" s="142" t="s">
        <v>825</v>
      </c>
      <c r="Z45" s="142" t="s">
        <v>825</v>
      </c>
      <c r="AA45" s="142" t="s">
        <v>1275</v>
      </c>
      <c r="AB45" s="129" t="s">
        <v>825</v>
      </c>
      <c r="AC45" s="129" t="s">
        <v>825</v>
      </c>
      <c r="AD45" s="129" t="s">
        <v>825</v>
      </c>
      <c r="AE45" s="172" t="s">
        <v>1276</v>
      </c>
      <c r="AF45" s="129" t="s">
        <v>997</v>
      </c>
      <c r="AG45" s="129" t="s">
        <v>829</v>
      </c>
      <c r="AH45" s="129"/>
      <c r="AI45" s="129"/>
      <c r="AJ45" s="129"/>
      <c r="AK45" s="129"/>
      <c r="AL45" s="129"/>
      <c r="AM45" s="129" t="s">
        <v>831</v>
      </c>
      <c r="AN45" s="129" t="s">
        <v>1277</v>
      </c>
      <c r="AO45" s="207" t="s">
        <v>1278</v>
      </c>
      <c r="AP45" s="129" t="s">
        <v>1279</v>
      </c>
      <c r="AQ45" s="141">
        <v>45163</v>
      </c>
      <c r="AR45" s="141">
        <v>45153</v>
      </c>
      <c r="AS45" s="141">
        <v>45154</v>
      </c>
      <c r="AT45" s="141">
        <v>45163</v>
      </c>
      <c r="AU45" s="141">
        <v>45166</v>
      </c>
      <c r="AV45" s="150">
        <f t="shared" si="6"/>
        <v>3</v>
      </c>
      <c r="AW45" s="150"/>
      <c r="AX45" s="207" t="s">
        <v>1280</v>
      </c>
      <c r="AY45" t="str">
        <f t="shared" si="7"/>
        <v>DENTRO DO PRAZO JURIDICO</v>
      </c>
    </row>
    <row r="46" spans="1:51" ht="24.75" customHeight="1" x14ac:dyDescent="0.35">
      <c r="A46" s="144" t="s">
        <v>811</v>
      </c>
      <c r="B46" s="144">
        <v>1237</v>
      </c>
      <c r="C46" s="129" t="s">
        <v>836</v>
      </c>
      <c r="D46" s="129" t="s">
        <v>813</v>
      </c>
      <c r="E46" s="129"/>
      <c r="F46" s="141">
        <v>45159</v>
      </c>
      <c r="G46" s="129">
        <f t="shared" si="4"/>
        <v>53</v>
      </c>
      <c r="H46" s="141">
        <v>45212</v>
      </c>
      <c r="I46" s="129" t="str">
        <f t="shared" si="5"/>
        <v>DENTRO DO PRAZO</v>
      </c>
      <c r="J46" s="129">
        <v>3.3333333333333302E+61</v>
      </c>
      <c r="K46" s="144">
        <v>2095</v>
      </c>
      <c r="L46" s="129" t="s">
        <v>879</v>
      </c>
      <c r="M46" s="129" t="s">
        <v>816</v>
      </c>
      <c r="N46" s="129" t="s">
        <v>817</v>
      </c>
      <c r="O46" s="129" t="s">
        <v>1281</v>
      </c>
      <c r="P46" s="129" t="s">
        <v>1282</v>
      </c>
      <c r="Q46" s="129" t="s">
        <v>1283</v>
      </c>
      <c r="R46" s="129" t="s">
        <v>1284</v>
      </c>
      <c r="S46" s="141">
        <v>45194</v>
      </c>
      <c r="T46" s="141" t="s">
        <v>1285</v>
      </c>
      <c r="U46" s="141">
        <v>45243</v>
      </c>
      <c r="V46" s="129"/>
      <c r="W46" s="129" t="s">
        <v>823</v>
      </c>
      <c r="X46" s="142" t="s">
        <v>1286</v>
      </c>
      <c r="Y46" s="142" t="s">
        <v>825</v>
      </c>
      <c r="Z46" s="142" t="s">
        <v>825</v>
      </c>
      <c r="AA46" s="142" t="s">
        <v>1287</v>
      </c>
      <c r="AB46" s="142" t="s">
        <v>825</v>
      </c>
      <c r="AC46" s="142" t="s">
        <v>825</v>
      </c>
      <c r="AD46" s="129" t="s">
        <v>825</v>
      </c>
      <c r="AE46" s="172" t="s">
        <v>872</v>
      </c>
      <c r="AF46" s="129" t="s">
        <v>873</v>
      </c>
      <c r="AG46" s="129" t="s">
        <v>28</v>
      </c>
      <c r="AH46" s="129"/>
      <c r="AI46" s="129"/>
      <c r="AJ46" s="129"/>
      <c r="AK46" s="129"/>
      <c r="AL46" s="129"/>
      <c r="AM46" s="129" t="s">
        <v>831</v>
      </c>
      <c r="AN46" s="129" t="s">
        <v>1288</v>
      </c>
      <c r="AO46" s="207" t="s">
        <v>1289</v>
      </c>
      <c r="AP46" s="129" t="s">
        <v>1290</v>
      </c>
      <c r="AQ46" s="141">
        <v>45162</v>
      </c>
      <c r="AR46" s="141">
        <v>45162</v>
      </c>
      <c r="AS46" s="141">
        <v>45181</v>
      </c>
      <c r="AT46" s="141">
        <v>45194</v>
      </c>
      <c r="AU46" s="141">
        <v>45202</v>
      </c>
      <c r="AV46" s="150">
        <f t="shared" si="6"/>
        <v>40</v>
      </c>
      <c r="AW46" s="150"/>
      <c r="AX46" s="219" t="s">
        <v>1291</v>
      </c>
      <c r="AY46" t="str">
        <f t="shared" si="7"/>
        <v>FORA DO PRAZO JURIDICO</v>
      </c>
    </row>
    <row r="47" spans="1:51" ht="24.75" customHeight="1" x14ac:dyDescent="0.35">
      <c r="A47" s="144" t="s">
        <v>811</v>
      </c>
      <c r="B47" s="144">
        <v>1388</v>
      </c>
      <c r="C47" s="129" t="s">
        <v>836</v>
      </c>
      <c r="D47" s="129" t="s">
        <v>852</v>
      </c>
      <c r="E47" s="150"/>
      <c r="F47" s="141">
        <v>45188</v>
      </c>
      <c r="G47" s="129">
        <f t="shared" si="4"/>
        <v>58</v>
      </c>
      <c r="H47" s="141">
        <v>45246</v>
      </c>
      <c r="I47" s="129" t="str">
        <f t="shared" si="5"/>
        <v>DENTRO DO PRAZO</v>
      </c>
      <c r="J47" s="129" t="s">
        <v>1292</v>
      </c>
      <c r="K47" s="144">
        <v>2373</v>
      </c>
      <c r="L47" s="129" t="s">
        <v>815</v>
      </c>
      <c r="M47" s="129" t="s">
        <v>816</v>
      </c>
      <c r="N47" s="129" t="s">
        <v>817</v>
      </c>
      <c r="O47" s="129" t="s">
        <v>1293</v>
      </c>
      <c r="P47" s="129" t="s">
        <v>1294</v>
      </c>
      <c r="Q47" s="129" t="s">
        <v>1295</v>
      </c>
      <c r="R47" s="129" t="s">
        <v>1296</v>
      </c>
      <c r="S47" s="141" t="s">
        <v>858</v>
      </c>
      <c r="T47" s="141" t="s">
        <v>1297</v>
      </c>
      <c r="U47" s="141">
        <v>45248</v>
      </c>
      <c r="V47" s="129"/>
      <c r="W47" s="129" t="s">
        <v>823</v>
      </c>
      <c r="X47" s="142" t="s">
        <v>824</v>
      </c>
      <c r="Y47" s="142" t="s">
        <v>825</v>
      </c>
      <c r="Z47" s="142" t="s">
        <v>825</v>
      </c>
      <c r="AA47" s="142" t="s">
        <v>995</v>
      </c>
      <c r="AB47" s="129" t="s">
        <v>825</v>
      </c>
      <c r="AC47" s="129" t="s">
        <v>825</v>
      </c>
      <c r="AD47" s="129" t="s">
        <v>825</v>
      </c>
      <c r="AE47" s="172" t="s">
        <v>872</v>
      </c>
      <c r="AF47" s="129" t="s">
        <v>873</v>
      </c>
      <c r="AG47" s="129" t="s">
        <v>28</v>
      </c>
      <c r="AH47" s="129"/>
      <c r="AI47" s="129"/>
      <c r="AJ47" s="129"/>
      <c r="AK47" s="129"/>
      <c r="AL47" s="129"/>
      <c r="AM47" s="129" t="s">
        <v>831</v>
      </c>
      <c r="AN47" s="129" t="s">
        <v>1298</v>
      </c>
      <c r="AO47" s="152" t="s">
        <v>1299</v>
      </c>
      <c r="AP47" s="129" t="s">
        <v>1300</v>
      </c>
      <c r="AQ47" s="141"/>
      <c r="AR47" s="141"/>
      <c r="AS47" s="141"/>
      <c r="AT47" s="141"/>
      <c r="AU47" s="141"/>
      <c r="AV47" s="150">
        <f t="shared" si="6"/>
        <v>0</v>
      </c>
      <c r="AW47" s="150"/>
      <c r="AX47" s="152"/>
      <c r="AY47" t="str">
        <f t="shared" si="7"/>
        <v>DENTRO DO PRAZO JURIDICO</v>
      </c>
    </row>
    <row r="48" spans="1:51" ht="24.75" customHeight="1" x14ac:dyDescent="0.35">
      <c r="A48" s="144" t="s">
        <v>811</v>
      </c>
      <c r="B48" s="144">
        <v>1190</v>
      </c>
      <c r="C48" s="129" t="s">
        <v>836</v>
      </c>
      <c r="D48" s="129" t="s">
        <v>813</v>
      </c>
      <c r="E48" s="129"/>
      <c r="F48" s="141">
        <v>45145</v>
      </c>
      <c r="G48" s="129">
        <f t="shared" si="4"/>
        <v>-3</v>
      </c>
      <c r="H48" s="141">
        <v>45142</v>
      </c>
      <c r="I48" s="129" t="str">
        <f t="shared" si="5"/>
        <v>RETROATIVO</v>
      </c>
      <c r="J48" s="129" t="s">
        <v>1301</v>
      </c>
      <c r="K48" s="144">
        <v>1784</v>
      </c>
      <c r="L48" s="129" t="s">
        <v>1007</v>
      </c>
      <c r="M48" s="129" t="s">
        <v>816</v>
      </c>
      <c r="N48" s="129" t="s">
        <v>817</v>
      </c>
      <c r="O48" s="129" t="s">
        <v>1302</v>
      </c>
      <c r="P48" s="129"/>
      <c r="Q48" s="129" t="s">
        <v>1303</v>
      </c>
      <c r="R48" s="129" t="s">
        <v>904</v>
      </c>
      <c r="S48" s="141">
        <v>45153</v>
      </c>
      <c r="T48" s="141" t="s">
        <v>1304</v>
      </c>
      <c r="U48" s="141"/>
      <c r="V48" s="129"/>
      <c r="W48" s="129" t="s">
        <v>906</v>
      </c>
      <c r="X48" s="142" t="s">
        <v>824</v>
      </c>
      <c r="Y48" s="142" t="s">
        <v>825</v>
      </c>
      <c r="Z48" s="142" t="s">
        <v>825</v>
      </c>
      <c r="AA48" s="142" t="s">
        <v>1305</v>
      </c>
      <c r="AB48" s="129" t="s">
        <v>825</v>
      </c>
      <c r="AC48" s="129" t="s">
        <v>825</v>
      </c>
      <c r="AD48" s="129" t="s">
        <v>825</v>
      </c>
      <c r="AE48" s="172" t="s">
        <v>1276</v>
      </c>
      <c r="AF48" s="129" t="s">
        <v>828</v>
      </c>
      <c r="AG48" s="129" t="s">
        <v>908</v>
      </c>
      <c r="AH48" s="129"/>
      <c r="AI48" s="129"/>
      <c r="AJ48" s="129"/>
      <c r="AK48" s="129"/>
      <c r="AL48" s="129"/>
      <c r="AM48" s="129" t="s">
        <v>831</v>
      </c>
      <c r="AN48" s="129" t="s">
        <v>1306</v>
      </c>
      <c r="AO48" s="207" t="s">
        <v>1307</v>
      </c>
      <c r="AP48" s="129"/>
      <c r="AQ48" s="141"/>
      <c r="AR48" s="141"/>
      <c r="AS48" s="141"/>
      <c r="AT48" s="141"/>
      <c r="AU48" s="141"/>
      <c r="AV48" s="150">
        <f t="shared" si="6"/>
        <v>0</v>
      </c>
      <c r="AW48" s="150"/>
      <c r="AX48" s="207" t="s">
        <v>1308</v>
      </c>
      <c r="AY48" t="str">
        <f t="shared" si="7"/>
        <v>DENTRO DO PRAZO JURIDICO</v>
      </c>
    </row>
    <row r="49" spans="1:51" ht="24.75" customHeight="1" x14ac:dyDescent="0.35">
      <c r="A49" s="144" t="s">
        <v>811</v>
      </c>
      <c r="B49" s="144">
        <v>1225</v>
      </c>
      <c r="C49" s="129" t="s">
        <v>812</v>
      </c>
      <c r="D49" s="129" t="s">
        <v>813</v>
      </c>
      <c r="E49" s="129"/>
      <c r="F49" s="141">
        <v>45153</v>
      </c>
      <c r="G49" s="129">
        <f t="shared" si="4"/>
        <v>6</v>
      </c>
      <c r="H49" s="141">
        <v>45159</v>
      </c>
      <c r="I49" s="129" t="str">
        <f t="shared" si="5"/>
        <v>FORA DE PRAZO</v>
      </c>
      <c r="J49" s="129" t="s">
        <v>1309</v>
      </c>
      <c r="K49" s="144">
        <v>1974</v>
      </c>
      <c r="L49" s="129" t="s">
        <v>879</v>
      </c>
      <c r="M49" s="129" t="s">
        <v>816</v>
      </c>
      <c r="N49" s="129" t="s">
        <v>817</v>
      </c>
      <c r="O49" s="129" t="s">
        <v>1310</v>
      </c>
      <c r="P49" s="129" t="s">
        <v>1311</v>
      </c>
      <c r="Q49" s="129" t="s">
        <v>1312</v>
      </c>
      <c r="R49" s="129" t="s">
        <v>1313</v>
      </c>
      <c r="S49" s="141" t="s">
        <v>858</v>
      </c>
      <c r="T49" s="141" t="s">
        <v>1314</v>
      </c>
      <c r="U49" s="141">
        <v>45271</v>
      </c>
      <c r="V49" s="129"/>
      <c r="W49" s="129" t="s">
        <v>906</v>
      </c>
      <c r="X49" s="142" t="s">
        <v>1315</v>
      </c>
      <c r="Y49" s="142" t="s">
        <v>825</v>
      </c>
      <c r="Z49" s="142" t="s">
        <v>825</v>
      </c>
      <c r="AA49" s="142" t="s">
        <v>1316</v>
      </c>
      <c r="AB49" s="142" t="s">
        <v>825</v>
      </c>
      <c r="AC49" s="142" t="s">
        <v>825</v>
      </c>
      <c r="AD49" s="129" t="s">
        <v>825</v>
      </c>
      <c r="AE49" s="172" t="s">
        <v>1317</v>
      </c>
      <c r="AF49" s="129" t="s">
        <v>997</v>
      </c>
      <c r="AG49" s="129" t="s">
        <v>829</v>
      </c>
      <c r="AH49" s="129"/>
      <c r="AI49" s="129"/>
      <c r="AJ49" s="129"/>
      <c r="AK49" s="129"/>
      <c r="AL49" s="129"/>
      <c r="AM49" s="129" t="s">
        <v>831</v>
      </c>
      <c r="AN49" s="129" t="s">
        <v>1318</v>
      </c>
      <c r="AO49" s="207" t="s">
        <v>1319</v>
      </c>
      <c r="AP49" s="129" t="s">
        <v>1320</v>
      </c>
      <c r="AQ49" s="141">
        <v>45160</v>
      </c>
      <c r="AR49" s="141">
        <v>45154</v>
      </c>
      <c r="AS49" s="141">
        <v>45154</v>
      </c>
      <c r="AT49" s="141">
        <v>45160</v>
      </c>
      <c r="AU49" s="141">
        <v>45174</v>
      </c>
      <c r="AV49" s="150">
        <f t="shared" si="6"/>
        <v>14</v>
      </c>
      <c r="AW49" s="150"/>
      <c r="AX49" s="207" t="s">
        <v>1321</v>
      </c>
      <c r="AY49" t="str">
        <f t="shared" si="7"/>
        <v>FORA DO PRAZO JURIDICO</v>
      </c>
    </row>
    <row r="50" spans="1:51" ht="24.75" customHeight="1" x14ac:dyDescent="0.35">
      <c r="A50" s="144" t="s">
        <v>811</v>
      </c>
      <c r="B50" s="144">
        <v>1337</v>
      </c>
      <c r="C50" s="129" t="s">
        <v>836</v>
      </c>
      <c r="D50" s="129" t="s">
        <v>813</v>
      </c>
      <c r="E50" s="150"/>
      <c r="F50" s="141">
        <v>45181</v>
      </c>
      <c r="G50" s="129">
        <f t="shared" si="4"/>
        <v>32</v>
      </c>
      <c r="H50" s="141">
        <v>45213</v>
      </c>
      <c r="I50" s="129" t="str">
        <f t="shared" si="5"/>
        <v>DENTRO DO PRAZO</v>
      </c>
      <c r="J50" s="129" t="s">
        <v>1322</v>
      </c>
      <c r="K50" s="144">
        <v>2383</v>
      </c>
      <c r="L50" s="129" t="s">
        <v>879</v>
      </c>
      <c r="M50" s="129" t="s">
        <v>840</v>
      </c>
      <c r="N50" s="129" t="s">
        <v>817</v>
      </c>
      <c r="O50" s="129" t="s">
        <v>1323</v>
      </c>
      <c r="P50" s="129" t="s">
        <v>1324</v>
      </c>
      <c r="Q50" s="129" t="s">
        <v>1325</v>
      </c>
      <c r="R50" s="129" t="s">
        <v>1326</v>
      </c>
      <c r="S50" s="141">
        <v>45188</v>
      </c>
      <c r="T50" s="141" t="s">
        <v>1021</v>
      </c>
      <c r="U50" s="141">
        <v>45214</v>
      </c>
      <c r="V50" s="129"/>
      <c r="W50" s="129" t="s">
        <v>823</v>
      </c>
      <c r="X50" s="142" t="s">
        <v>824</v>
      </c>
      <c r="Y50" s="142" t="s">
        <v>825</v>
      </c>
      <c r="Z50" s="142" t="s">
        <v>825</v>
      </c>
      <c r="AA50" s="142" t="s">
        <v>1287</v>
      </c>
      <c r="AB50" s="129" t="s">
        <v>825</v>
      </c>
      <c r="AC50" s="129" t="s">
        <v>825</v>
      </c>
      <c r="AD50" s="129" t="s">
        <v>825</v>
      </c>
      <c r="AE50" s="172" t="s">
        <v>872</v>
      </c>
      <c r="AF50" s="129" t="s">
        <v>873</v>
      </c>
      <c r="AG50" s="129" t="s">
        <v>28</v>
      </c>
      <c r="AH50" s="129"/>
      <c r="AI50" s="129"/>
      <c r="AJ50" s="129"/>
      <c r="AK50" s="129"/>
      <c r="AL50" s="129"/>
      <c r="AM50" s="129" t="s">
        <v>831</v>
      </c>
      <c r="AN50" s="129" t="s">
        <v>1327</v>
      </c>
      <c r="AO50" s="152" t="s">
        <v>1328</v>
      </c>
      <c r="AP50" s="129" t="s">
        <v>1329</v>
      </c>
      <c r="AQ50" s="165">
        <v>45197</v>
      </c>
      <c r="AR50" s="165">
        <v>45198</v>
      </c>
      <c r="AS50" s="165">
        <v>45202</v>
      </c>
      <c r="AT50" s="141">
        <v>45202</v>
      </c>
      <c r="AU50" s="141">
        <v>45208</v>
      </c>
      <c r="AV50" s="150">
        <f t="shared" si="6"/>
        <v>11</v>
      </c>
      <c r="AW50" s="150"/>
      <c r="AX50" s="219" t="s">
        <v>1330</v>
      </c>
      <c r="AY50" t="str">
        <f t="shared" si="7"/>
        <v>FORA DO PRAZO JURIDICO</v>
      </c>
    </row>
    <row r="51" spans="1:51" ht="24.75" customHeight="1" x14ac:dyDescent="0.35">
      <c r="A51" s="144" t="s">
        <v>811</v>
      </c>
      <c r="B51" s="144">
        <v>1289</v>
      </c>
      <c r="C51" s="129" t="s">
        <v>812</v>
      </c>
      <c r="D51" s="129" t="s">
        <v>813</v>
      </c>
      <c r="E51" s="150"/>
      <c r="F51" s="141">
        <v>45168</v>
      </c>
      <c r="G51" s="129">
        <f t="shared" si="4"/>
        <v>12</v>
      </c>
      <c r="H51" s="141">
        <v>45180</v>
      </c>
      <c r="I51" s="129" t="str">
        <f t="shared" si="5"/>
        <v>FORA DE PRAZO</v>
      </c>
      <c r="J51" s="129" t="s">
        <v>1331</v>
      </c>
      <c r="K51" s="144">
        <v>2237</v>
      </c>
      <c r="L51" s="129" t="s">
        <v>1007</v>
      </c>
      <c r="M51" s="129" t="s">
        <v>816</v>
      </c>
      <c r="N51" s="129" t="s">
        <v>817</v>
      </c>
      <c r="O51" s="129" t="s">
        <v>1332</v>
      </c>
      <c r="P51" s="140" t="s">
        <v>1333</v>
      </c>
      <c r="Q51" s="129" t="s">
        <v>1334</v>
      </c>
      <c r="R51" s="129" t="s">
        <v>857</v>
      </c>
      <c r="S51" s="141">
        <v>45181</v>
      </c>
      <c r="T51" s="141" t="s">
        <v>1222</v>
      </c>
      <c r="U51" s="141">
        <v>45226</v>
      </c>
      <c r="V51" s="129"/>
      <c r="W51" s="129" t="s">
        <v>906</v>
      </c>
      <c r="X51" s="142" t="s">
        <v>824</v>
      </c>
      <c r="Y51" s="142" t="s">
        <v>825</v>
      </c>
      <c r="Z51" s="142" t="s">
        <v>825</v>
      </c>
      <c r="AA51" s="142" t="s">
        <v>1223</v>
      </c>
      <c r="AB51" s="129" t="s">
        <v>825</v>
      </c>
      <c r="AC51" s="129" t="s">
        <v>825</v>
      </c>
      <c r="AD51" s="129" t="s">
        <v>825</v>
      </c>
      <c r="AE51" s="172" t="s">
        <v>1151</v>
      </c>
      <c r="AF51" s="129" t="s">
        <v>997</v>
      </c>
      <c r="AG51" s="129" t="s">
        <v>829</v>
      </c>
      <c r="AH51" s="129"/>
      <c r="AI51" s="129"/>
      <c r="AJ51" s="129"/>
      <c r="AK51" s="129"/>
      <c r="AL51" s="129"/>
      <c r="AM51" s="129" t="s">
        <v>831</v>
      </c>
      <c r="AN51" s="129" t="s">
        <v>1335</v>
      </c>
      <c r="AO51" s="152" t="s">
        <v>1336</v>
      </c>
      <c r="AP51" s="129" t="s">
        <v>1337</v>
      </c>
      <c r="AQ51" s="141">
        <v>45180</v>
      </c>
      <c r="AR51" s="141">
        <v>45169</v>
      </c>
      <c r="AS51" s="141">
        <v>45170</v>
      </c>
      <c r="AT51" s="141">
        <v>45180</v>
      </c>
      <c r="AU51" s="141">
        <v>45181</v>
      </c>
      <c r="AV51" s="150">
        <f t="shared" si="6"/>
        <v>1</v>
      </c>
      <c r="AW51" s="150"/>
      <c r="AX51" s="207" t="s">
        <v>1338</v>
      </c>
      <c r="AY51" t="str">
        <f t="shared" si="7"/>
        <v>DENTRO DO PRAZO JURIDICO</v>
      </c>
    </row>
    <row r="52" spans="1:51" ht="24.75" customHeight="1" x14ac:dyDescent="0.35">
      <c r="A52" s="144" t="s">
        <v>811</v>
      </c>
      <c r="B52" s="144">
        <v>1330</v>
      </c>
      <c r="C52" s="129" t="s">
        <v>812</v>
      </c>
      <c r="D52" s="129" t="s">
        <v>813</v>
      </c>
      <c r="E52" s="150"/>
      <c r="F52" s="141">
        <v>45181</v>
      </c>
      <c r="G52" s="129">
        <f t="shared" si="4"/>
        <v>-22</v>
      </c>
      <c r="H52" s="141">
        <v>45159</v>
      </c>
      <c r="I52" s="129" t="str">
        <f t="shared" si="5"/>
        <v>RETROATIVO</v>
      </c>
      <c r="J52" s="129" t="s">
        <v>1339</v>
      </c>
      <c r="K52" s="144">
        <v>2411</v>
      </c>
      <c r="L52" s="129" t="s">
        <v>1007</v>
      </c>
      <c r="M52" s="129" t="s">
        <v>816</v>
      </c>
      <c r="N52" s="129" t="s">
        <v>817</v>
      </c>
      <c r="O52" s="129" t="s">
        <v>1340</v>
      </c>
      <c r="P52" s="129" t="s">
        <v>1341</v>
      </c>
      <c r="Q52" s="129" t="s">
        <v>1342</v>
      </c>
      <c r="R52" s="129" t="s">
        <v>1343</v>
      </c>
      <c r="S52" s="141">
        <v>45195</v>
      </c>
      <c r="T52" s="141" t="s">
        <v>1344</v>
      </c>
      <c r="U52" s="141">
        <v>45165</v>
      </c>
      <c r="V52" s="129"/>
      <c r="W52" s="129" t="s">
        <v>846</v>
      </c>
      <c r="X52" s="142" t="s">
        <v>824</v>
      </c>
      <c r="Y52" s="142" t="s">
        <v>825</v>
      </c>
      <c r="Z52" s="142" t="s">
        <v>825</v>
      </c>
      <c r="AA52" s="142" t="s">
        <v>1150</v>
      </c>
      <c r="AB52" s="129" t="s">
        <v>825</v>
      </c>
      <c r="AC52" s="129" t="s">
        <v>825</v>
      </c>
      <c r="AD52" s="129" t="s">
        <v>825</v>
      </c>
      <c r="AE52" s="172" t="s">
        <v>827</v>
      </c>
      <c r="AF52" s="129" t="s">
        <v>828</v>
      </c>
      <c r="AG52" s="129" t="s">
        <v>35</v>
      </c>
      <c r="AH52" s="129"/>
      <c r="AI52" s="129"/>
      <c r="AJ52" s="129"/>
      <c r="AK52" s="129"/>
      <c r="AL52" s="129"/>
      <c r="AM52" s="129" t="s">
        <v>1132</v>
      </c>
      <c r="AN52" s="144">
        <v>21988442526</v>
      </c>
      <c r="AO52" s="207" t="s">
        <v>1345</v>
      </c>
      <c r="AP52" s="129" t="s">
        <v>1346</v>
      </c>
      <c r="AQ52" s="141">
        <v>45194</v>
      </c>
      <c r="AR52" s="141">
        <v>45184</v>
      </c>
      <c r="AS52" s="141">
        <v>45184</v>
      </c>
      <c r="AT52" s="141">
        <v>45194</v>
      </c>
      <c r="AU52" s="141">
        <v>45195</v>
      </c>
      <c r="AV52" s="150">
        <f t="shared" si="6"/>
        <v>1</v>
      </c>
      <c r="AW52" s="150"/>
      <c r="AX52" s="207" t="s">
        <v>1347</v>
      </c>
      <c r="AY52" t="str">
        <f t="shared" si="7"/>
        <v>DENTRO DO PRAZO JURIDICO</v>
      </c>
    </row>
    <row r="53" spans="1:51" ht="24.75" customHeight="1" x14ac:dyDescent="0.35">
      <c r="A53" s="144" t="s">
        <v>811</v>
      </c>
      <c r="B53" s="144">
        <v>1292</v>
      </c>
      <c r="C53" s="129" t="s">
        <v>812</v>
      </c>
      <c r="D53" s="129" t="s">
        <v>813</v>
      </c>
      <c r="E53" s="150"/>
      <c r="F53" s="141">
        <v>45169</v>
      </c>
      <c r="G53" s="129">
        <f t="shared" si="4"/>
        <v>71</v>
      </c>
      <c r="H53" s="141">
        <v>45240</v>
      </c>
      <c r="I53" s="129" t="str">
        <f t="shared" si="5"/>
        <v>DENTRO DO PRAZO</v>
      </c>
      <c r="J53" s="129" t="s">
        <v>1348</v>
      </c>
      <c r="K53" s="144">
        <v>2270</v>
      </c>
      <c r="L53" s="129" t="s">
        <v>879</v>
      </c>
      <c r="M53" s="129" t="s">
        <v>816</v>
      </c>
      <c r="N53" s="129" t="s">
        <v>817</v>
      </c>
      <c r="O53" s="129" t="s">
        <v>1349</v>
      </c>
      <c r="P53" s="129" t="s">
        <v>1350</v>
      </c>
      <c r="Q53" s="129" t="s">
        <v>1351</v>
      </c>
      <c r="R53" s="129" t="s">
        <v>1352</v>
      </c>
      <c r="S53" s="141">
        <v>45184</v>
      </c>
      <c r="T53" s="141">
        <v>45240</v>
      </c>
      <c r="U53" s="141">
        <v>45240</v>
      </c>
      <c r="V53" s="129"/>
      <c r="W53" s="129" t="s">
        <v>823</v>
      </c>
      <c r="X53" s="142" t="s">
        <v>824</v>
      </c>
      <c r="Y53" s="142" t="s">
        <v>825</v>
      </c>
      <c r="Z53" s="142" t="s">
        <v>825</v>
      </c>
      <c r="AA53" s="142" t="s">
        <v>1353</v>
      </c>
      <c r="AB53" s="129" t="s">
        <v>825</v>
      </c>
      <c r="AC53" s="129" t="s">
        <v>825</v>
      </c>
      <c r="AD53" s="129" t="s">
        <v>825</v>
      </c>
      <c r="AE53" s="172" t="s">
        <v>872</v>
      </c>
      <c r="AF53" s="129" t="s">
        <v>873</v>
      </c>
      <c r="AG53" s="129" t="s">
        <v>28</v>
      </c>
      <c r="AH53" s="129"/>
      <c r="AI53" s="129"/>
      <c r="AJ53" s="129"/>
      <c r="AK53" s="129"/>
      <c r="AL53" s="129"/>
      <c r="AM53" s="129" t="s">
        <v>831</v>
      </c>
      <c r="AN53" s="129" t="s">
        <v>1354</v>
      </c>
      <c r="AO53" s="207" t="s">
        <v>1355</v>
      </c>
      <c r="AP53" s="129" t="s">
        <v>1356</v>
      </c>
      <c r="AQ53" s="141">
        <v>45183</v>
      </c>
      <c r="AR53" s="141">
        <v>45173</v>
      </c>
      <c r="AS53" s="141">
        <v>45183</v>
      </c>
      <c r="AT53" s="141">
        <v>45183</v>
      </c>
      <c r="AU53" s="141">
        <v>45188</v>
      </c>
      <c r="AV53" s="150">
        <f t="shared" si="6"/>
        <v>5</v>
      </c>
      <c r="AW53" s="150"/>
      <c r="AX53" s="207" t="s">
        <v>1357</v>
      </c>
      <c r="AY53" t="str">
        <f t="shared" si="7"/>
        <v>DENTRO DO PRAZO JURIDICO</v>
      </c>
    </row>
    <row r="54" spans="1:51" ht="24.75" customHeight="1" x14ac:dyDescent="0.35">
      <c r="A54" s="144" t="s">
        <v>811</v>
      </c>
      <c r="B54" s="144">
        <v>1202</v>
      </c>
      <c r="C54" s="129" t="s">
        <v>836</v>
      </c>
      <c r="D54" s="129" t="s">
        <v>813</v>
      </c>
      <c r="E54" s="129"/>
      <c r="F54" s="141">
        <v>45146</v>
      </c>
      <c r="G54" s="129">
        <f t="shared" si="4"/>
        <v>0</v>
      </c>
      <c r="H54" s="141">
        <v>45146</v>
      </c>
      <c r="I54" s="129" t="str">
        <f t="shared" si="5"/>
        <v>RETROATIVO</v>
      </c>
      <c r="J54" s="129" t="s">
        <v>1358</v>
      </c>
      <c r="K54" s="144">
        <v>1837</v>
      </c>
      <c r="L54" s="129" t="s">
        <v>1007</v>
      </c>
      <c r="M54" s="129" t="s">
        <v>816</v>
      </c>
      <c r="N54" s="129" t="s">
        <v>817</v>
      </c>
      <c r="O54" s="129" t="s">
        <v>1359</v>
      </c>
      <c r="P54" s="129" t="s">
        <v>1360</v>
      </c>
      <c r="Q54" s="129" t="s">
        <v>1361</v>
      </c>
      <c r="R54" s="129" t="s">
        <v>1362</v>
      </c>
      <c r="S54" s="141">
        <v>45146</v>
      </c>
      <c r="T54" s="141" t="s">
        <v>1363</v>
      </c>
      <c r="U54" s="141"/>
      <c r="V54" s="129"/>
      <c r="W54" s="129" t="s">
        <v>823</v>
      </c>
      <c r="X54" s="142">
        <v>1794.6</v>
      </c>
      <c r="Y54" s="142" t="s">
        <v>825</v>
      </c>
      <c r="Z54" s="142" t="s">
        <v>825</v>
      </c>
      <c r="AA54" s="142">
        <v>3589.2</v>
      </c>
      <c r="AB54" s="129" t="s">
        <v>825</v>
      </c>
      <c r="AC54" s="129" t="s">
        <v>825</v>
      </c>
      <c r="AD54" s="129" t="s">
        <v>825</v>
      </c>
      <c r="AE54" s="172" t="s">
        <v>1012</v>
      </c>
      <c r="AF54" s="129" t="s">
        <v>997</v>
      </c>
      <c r="AG54" s="129" t="s">
        <v>829</v>
      </c>
      <c r="AH54" s="129"/>
      <c r="AI54" s="129"/>
      <c r="AJ54" s="129"/>
      <c r="AK54" s="129"/>
      <c r="AL54" s="129"/>
      <c r="AM54" s="129" t="s">
        <v>831</v>
      </c>
      <c r="AN54" s="129"/>
      <c r="AO54" s="207"/>
      <c r="AP54" s="129"/>
      <c r="AQ54" s="141"/>
      <c r="AR54" s="141"/>
      <c r="AS54" s="141"/>
      <c r="AT54" s="141"/>
      <c r="AU54" s="141"/>
      <c r="AV54" s="150">
        <f t="shared" si="6"/>
        <v>0</v>
      </c>
      <c r="AW54" s="150"/>
      <c r="AX54" s="207" t="s">
        <v>1364</v>
      </c>
      <c r="AY54" t="str">
        <f t="shared" si="7"/>
        <v>DENTRO DO PRAZO JURIDICO</v>
      </c>
    </row>
    <row r="55" spans="1:51" ht="24.75" customHeight="1" x14ac:dyDescent="0.35">
      <c r="A55" s="144" t="s">
        <v>811</v>
      </c>
      <c r="B55" s="144">
        <v>1208</v>
      </c>
      <c r="C55" s="129" t="s">
        <v>836</v>
      </c>
      <c r="D55" s="129" t="s">
        <v>813</v>
      </c>
      <c r="E55" s="129"/>
      <c r="F55" s="141">
        <v>45148</v>
      </c>
      <c r="G55" s="129">
        <f t="shared" si="4"/>
        <v>-5</v>
      </c>
      <c r="H55" s="141">
        <v>45143</v>
      </c>
      <c r="I55" s="129" t="str">
        <f t="shared" si="5"/>
        <v>RETROATIVO</v>
      </c>
      <c r="J55" s="129" t="s">
        <v>1365</v>
      </c>
      <c r="K55" s="144">
        <v>1920</v>
      </c>
      <c r="L55" s="129" t="s">
        <v>879</v>
      </c>
      <c r="M55" s="129" t="s">
        <v>816</v>
      </c>
      <c r="N55" s="129" t="s">
        <v>817</v>
      </c>
      <c r="O55" s="129" t="s">
        <v>1366</v>
      </c>
      <c r="P55" s="129" t="s">
        <v>1367</v>
      </c>
      <c r="Q55" s="129" t="s">
        <v>1368</v>
      </c>
      <c r="R55" s="129" t="s">
        <v>1369</v>
      </c>
      <c r="S55" s="141">
        <v>45148</v>
      </c>
      <c r="T55" s="141">
        <v>45143</v>
      </c>
      <c r="U55" s="141"/>
      <c r="V55" s="129"/>
      <c r="W55" s="129" t="s">
        <v>823</v>
      </c>
      <c r="X55" s="142">
        <v>0</v>
      </c>
      <c r="Y55" s="142" t="s">
        <v>825</v>
      </c>
      <c r="Z55" s="142" t="s">
        <v>825</v>
      </c>
      <c r="AA55" s="142">
        <v>2000</v>
      </c>
      <c r="AB55" s="129" t="s">
        <v>825</v>
      </c>
      <c r="AC55" s="129" t="s">
        <v>825</v>
      </c>
      <c r="AD55" s="129" t="s">
        <v>825</v>
      </c>
      <c r="AE55" s="172" t="s">
        <v>827</v>
      </c>
      <c r="AF55" s="129" t="s">
        <v>828</v>
      </c>
      <c r="AG55" s="129" t="s">
        <v>908</v>
      </c>
      <c r="AH55" s="129"/>
      <c r="AI55" s="129"/>
      <c r="AJ55" s="129"/>
      <c r="AK55" s="129"/>
      <c r="AL55" s="129"/>
      <c r="AM55" s="129" t="s">
        <v>831</v>
      </c>
      <c r="AN55" s="129"/>
      <c r="AO55" s="207"/>
      <c r="AP55" s="129"/>
      <c r="AQ55" s="141"/>
      <c r="AR55" s="141"/>
      <c r="AS55" s="141"/>
      <c r="AT55" s="141"/>
      <c r="AU55" s="141"/>
      <c r="AV55" s="150">
        <f t="shared" si="6"/>
        <v>0</v>
      </c>
      <c r="AW55" s="150"/>
      <c r="AX55" s="207" t="s">
        <v>1370</v>
      </c>
      <c r="AY55" t="str">
        <f t="shared" si="7"/>
        <v>DENTRO DO PRAZO JURIDICO</v>
      </c>
    </row>
    <row r="56" spans="1:51" ht="24.75" customHeight="1" x14ac:dyDescent="0.35">
      <c r="A56" s="144" t="s">
        <v>811</v>
      </c>
      <c r="B56" s="144">
        <v>1371</v>
      </c>
      <c r="C56" s="129" t="s">
        <v>812</v>
      </c>
      <c r="D56" s="129" t="s">
        <v>813</v>
      </c>
      <c r="E56" s="150"/>
      <c r="F56" s="141">
        <v>45184</v>
      </c>
      <c r="G56" s="129">
        <f t="shared" si="4"/>
        <v>10</v>
      </c>
      <c r="H56" s="141">
        <v>45194</v>
      </c>
      <c r="I56" s="129" t="str">
        <f t="shared" si="5"/>
        <v>FORA DE PRAZO</v>
      </c>
      <c r="J56" s="129" t="s">
        <v>1371</v>
      </c>
      <c r="K56" s="144">
        <v>2355</v>
      </c>
      <c r="L56" s="129" t="s">
        <v>1016</v>
      </c>
      <c r="M56" s="129" t="s">
        <v>816</v>
      </c>
      <c r="N56" s="129" t="s">
        <v>1372</v>
      </c>
      <c r="O56" s="129" t="s">
        <v>1373</v>
      </c>
      <c r="P56" s="208" t="s">
        <v>1374</v>
      </c>
      <c r="Q56" s="129" t="s">
        <v>1375</v>
      </c>
      <c r="R56" s="129" t="s">
        <v>1376</v>
      </c>
      <c r="S56" s="141">
        <v>45198</v>
      </c>
      <c r="T56" s="141" t="s">
        <v>1377</v>
      </c>
      <c r="U56" s="141">
        <v>45924</v>
      </c>
      <c r="V56" s="129"/>
      <c r="W56" s="129" t="s">
        <v>823</v>
      </c>
      <c r="X56" s="142" t="s">
        <v>922</v>
      </c>
      <c r="Y56" s="142" t="s">
        <v>825</v>
      </c>
      <c r="Z56" s="142" t="s">
        <v>825</v>
      </c>
      <c r="AA56" s="142" t="s">
        <v>922</v>
      </c>
      <c r="AB56" s="129" t="s">
        <v>825</v>
      </c>
      <c r="AC56" s="129" t="s">
        <v>825</v>
      </c>
      <c r="AD56" s="129" t="s">
        <v>825</v>
      </c>
      <c r="AE56" s="172" t="s">
        <v>1378</v>
      </c>
      <c r="AF56" s="129" t="s">
        <v>1379</v>
      </c>
      <c r="AG56" s="129" t="s">
        <v>33</v>
      </c>
      <c r="AH56" s="129"/>
      <c r="AI56" s="129"/>
      <c r="AJ56" s="129"/>
      <c r="AK56" s="129"/>
      <c r="AL56" s="129"/>
      <c r="AM56" s="129" t="s">
        <v>13</v>
      </c>
      <c r="AN56" s="129" t="s">
        <v>1380</v>
      </c>
      <c r="AO56" s="207" t="s">
        <v>1381</v>
      </c>
      <c r="AP56" s="129" t="s">
        <v>1382</v>
      </c>
      <c r="AQ56" s="141">
        <v>45189</v>
      </c>
      <c r="AR56" s="141">
        <v>45191</v>
      </c>
      <c r="AS56" s="141">
        <v>45195</v>
      </c>
      <c r="AT56" s="141">
        <v>45195</v>
      </c>
      <c r="AU56" s="141">
        <v>45201</v>
      </c>
      <c r="AV56" s="150">
        <f t="shared" si="6"/>
        <v>12</v>
      </c>
      <c r="AW56" s="150"/>
      <c r="AX56" s="207" t="s">
        <v>1383</v>
      </c>
      <c r="AY56" t="str">
        <f t="shared" si="7"/>
        <v>FORA DO PRAZO JURIDICO</v>
      </c>
    </row>
    <row r="57" spans="1:51" ht="24.75" customHeight="1" x14ac:dyDescent="0.35">
      <c r="A57" s="144" t="s">
        <v>811</v>
      </c>
      <c r="B57" s="144">
        <v>1273</v>
      </c>
      <c r="C57" s="129" t="s">
        <v>836</v>
      </c>
      <c r="D57" s="129" t="s">
        <v>813</v>
      </c>
      <c r="E57" s="129"/>
      <c r="F57" s="141">
        <v>45163</v>
      </c>
      <c r="G57" s="129">
        <f t="shared" si="4"/>
        <v>52</v>
      </c>
      <c r="H57" s="141">
        <v>45215</v>
      </c>
      <c r="I57" s="129" t="str">
        <f t="shared" si="5"/>
        <v>DENTRO DO PRAZO</v>
      </c>
      <c r="J57" s="129" t="s">
        <v>1384</v>
      </c>
      <c r="K57" s="144">
        <v>2205</v>
      </c>
      <c r="L57" s="129" t="s">
        <v>815</v>
      </c>
      <c r="M57" s="129" t="s">
        <v>816</v>
      </c>
      <c r="N57" s="129" t="s">
        <v>817</v>
      </c>
      <c r="O57" s="129" t="s">
        <v>1385</v>
      </c>
      <c r="P57" s="184" t="s">
        <v>1385</v>
      </c>
      <c r="Q57" s="129" t="s">
        <v>1386</v>
      </c>
      <c r="R57" s="129" t="s">
        <v>1387</v>
      </c>
      <c r="S57" s="141">
        <v>45183</v>
      </c>
      <c r="T57" s="141" t="s">
        <v>1388</v>
      </c>
      <c r="U57" s="141">
        <v>45220</v>
      </c>
      <c r="V57" s="129"/>
      <c r="W57" s="129" t="s">
        <v>1389</v>
      </c>
      <c r="X57" s="142" t="s">
        <v>824</v>
      </c>
      <c r="Y57" s="142" t="s">
        <v>825</v>
      </c>
      <c r="Z57" s="142" t="s">
        <v>825</v>
      </c>
      <c r="AA57" s="142" t="s">
        <v>1262</v>
      </c>
      <c r="AB57" s="142" t="s">
        <v>825</v>
      </c>
      <c r="AC57" s="142" t="s">
        <v>825</v>
      </c>
      <c r="AD57" s="129" t="s">
        <v>825</v>
      </c>
      <c r="AE57" s="172" t="s">
        <v>827</v>
      </c>
      <c r="AF57" s="129" t="s">
        <v>828</v>
      </c>
      <c r="AG57" s="129" t="s">
        <v>35</v>
      </c>
      <c r="AH57" s="129"/>
      <c r="AI57" s="129"/>
      <c r="AJ57" s="129"/>
      <c r="AK57" s="129"/>
      <c r="AL57" s="129"/>
      <c r="AM57" s="129" t="s">
        <v>831</v>
      </c>
      <c r="AN57" s="129" t="s">
        <v>1390</v>
      </c>
      <c r="AO57" s="152" t="s">
        <v>1391</v>
      </c>
      <c r="AP57" s="129" t="s">
        <v>1392</v>
      </c>
      <c r="AQ57" s="141"/>
      <c r="AR57" s="141"/>
      <c r="AS57" s="141"/>
      <c r="AT57" s="141"/>
      <c r="AU57" s="141"/>
      <c r="AV57" s="150">
        <f t="shared" si="6"/>
        <v>0</v>
      </c>
      <c r="AW57" s="150"/>
      <c r="AX57" s="207" t="s">
        <v>1393</v>
      </c>
      <c r="AY57" t="str">
        <f t="shared" si="7"/>
        <v>DENTRO DO PRAZO JURIDICO</v>
      </c>
    </row>
    <row r="58" spans="1:51" ht="24.75" customHeight="1" x14ac:dyDescent="0.35">
      <c r="A58" s="144" t="s">
        <v>811</v>
      </c>
      <c r="B58" s="144">
        <v>1377</v>
      </c>
      <c r="C58" s="129" t="s">
        <v>812</v>
      </c>
      <c r="D58" s="129" t="s">
        <v>813</v>
      </c>
      <c r="E58" s="150"/>
      <c r="F58" s="141">
        <v>45187</v>
      </c>
      <c r="G58" s="129">
        <f t="shared" si="4"/>
        <v>-7</v>
      </c>
      <c r="H58" s="141">
        <v>45180</v>
      </c>
      <c r="I58" s="129" t="str">
        <f t="shared" si="5"/>
        <v>RETROATIVO</v>
      </c>
      <c r="J58" s="129" t="s">
        <v>1394</v>
      </c>
      <c r="K58" s="144">
        <v>2495</v>
      </c>
      <c r="L58" s="129" t="s">
        <v>815</v>
      </c>
      <c r="M58" s="129" t="s">
        <v>816</v>
      </c>
      <c r="N58" s="129" t="s">
        <v>817</v>
      </c>
      <c r="O58" s="129" t="s">
        <v>1395</v>
      </c>
      <c r="P58" s="129" t="s">
        <v>1396</v>
      </c>
      <c r="Q58" s="129" t="s">
        <v>1397</v>
      </c>
      <c r="R58" s="129" t="s">
        <v>857</v>
      </c>
      <c r="S58" s="141">
        <v>45197</v>
      </c>
      <c r="T58" s="141" t="s">
        <v>1222</v>
      </c>
      <c r="U58" s="141">
        <v>45226</v>
      </c>
      <c r="V58" s="129"/>
      <c r="W58" s="129" t="s">
        <v>860</v>
      </c>
      <c r="X58" s="142" t="s">
        <v>824</v>
      </c>
      <c r="Y58" s="142" t="s">
        <v>825</v>
      </c>
      <c r="Z58" s="142" t="s">
        <v>825</v>
      </c>
      <c r="AA58" s="142" t="s">
        <v>1223</v>
      </c>
      <c r="AB58" s="129" t="s">
        <v>825</v>
      </c>
      <c r="AC58" s="129" t="s">
        <v>825</v>
      </c>
      <c r="AD58" s="129" t="s">
        <v>825</v>
      </c>
      <c r="AE58" s="172" t="s">
        <v>1151</v>
      </c>
      <c r="AF58" s="129" t="s">
        <v>828</v>
      </c>
      <c r="AG58" s="129" t="s">
        <v>829</v>
      </c>
      <c r="AH58" s="129"/>
      <c r="AI58" s="129"/>
      <c r="AJ58" s="129"/>
      <c r="AK58" s="129"/>
      <c r="AL58" s="129"/>
      <c r="AM58" s="129" t="s">
        <v>831</v>
      </c>
      <c r="AN58" s="129" t="s">
        <v>1398</v>
      </c>
      <c r="AO58" s="207" t="s">
        <v>1399</v>
      </c>
      <c r="AP58" s="129" t="s">
        <v>1400</v>
      </c>
      <c r="AQ58" s="141">
        <v>45191</v>
      </c>
      <c r="AR58" s="141">
        <v>45189</v>
      </c>
      <c r="AS58" s="141">
        <v>45190</v>
      </c>
      <c r="AT58" s="141">
        <v>45191</v>
      </c>
      <c r="AU58" s="141">
        <v>45197</v>
      </c>
      <c r="AV58" s="150">
        <f t="shared" si="6"/>
        <v>6</v>
      </c>
      <c r="AW58" s="150"/>
      <c r="AX58" s="207" t="s">
        <v>1401</v>
      </c>
      <c r="AY58" t="str">
        <f t="shared" si="7"/>
        <v>DENTRO DO PRAZO JURIDICO</v>
      </c>
    </row>
    <row r="59" spans="1:51" ht="24.75" customHeight="1" x14ac:dyDescent="0.35">
      <c r="A59" s="144" t="s">
        <v>811</v>
      </c>
      <c r="B59" s="144">
        <v>1257</v>
      </c>
      <c r="C59" s="129" t="s">
        <v>812</v>
      </c>
      <c r="D59" s="163" t="s">
        <v>1402</v>
      </c>
      <c r="E59" s="129"/>
      <c r="F59" s="165">
        <v>45161</v>
      </c>
      <c r="G59" s="129">
        <f t="shared" si="4"/>
        <v>2</v>
      </c>
      <c r="H59" s="165">
        <v>45163</v>
      </c>
      <c r="I59" s="129" t="str">
        <f t="shared" si="5"/>
        <v>FORA DE PRAZO</v>
      </c>
      <c r="J59" s="163" t="s">
        <v>1403</v>
      </c>
      <c r="K59" s="164">
        <v>2131</v>
      </c>
      <c r="L59" s="129" t="s">
        <v>1007</v>
      </c>
      <c r="M59" s="163" t="s">
        <v>816</v>
      </c>
      <c r="N59" s="163" t="s">
        <v>817</v>
      </c>
      <c r="O59" s="163" t="s">
        <v>1404</v>
      </c>
      <c r="P59" s="163" t="s">
        <v>1405</v>
      </c>
      <c r="Q59" s="163" t="s">
        <v>1406</v>
      </c>
      <c r="R59" s="163" t="s">
        <v>1407</v>
      </c>
      <c r="S59" s="165" t="s">
        <v>858</v>
      </c>
      <c r="T59" s="165" t="s">
        <v>1408</v>
      </c>
      <c r="U59" s="165">
        <v>45255</v>
      </c>
      <c r="V59" s="163"/>
      <c r="W59" s="163" t="s">
        <v>885</v>
      </c>
      <c r="X59" s="166" t="s">
        <v>1287</v>
      </c>
      <c r="Y59" s="166" t="s">
        <v>825</v>
      </c>
      <c r="Z59" s="166" t="s">
        <v>825</v>
      </c>
      <c r="AA59" s="142" t="s">
        <v>1409</v>
      </c>
      <c r="AB59" s="142" t="s">
        <v>825</v>
      </c>
      <c r="AC59" s="142" t="s">
        <v>825</v>
      </c>
      <c r="AD59" s="129" t="s">
        <v>825</v>
      </c>
      <c r="AE59" s="170" t="s">
        <v>872</v>
      </c>
      <c r="AF59" s="129" t="s">
        <v>873</v>
      </c>
      <c r="AG59" s="129" t="s">
        <v>28</v>
      </c>
      <c r="AH59" s="129"/>
      <c r="AI59" s="129"/>
      <c r="AJ59" s="129"/>
      <c r="AK59" s="129"/>
      <c r="AL59" s="129"/>
      <c r="AM59" s="129" t="s">
        <v>831</v>
      </c>
      <c r="AN59" s="129" t="s">
        <v>1234</v>
      </c>
      <c r="AO59" s="207" t="s">
        <v>1235</v>
      </c>
      <c r="AP59" s="129" t="s">
        <v>1236</v>
      </c>
      <c r="AQ59" s="141"/>
      <c r="AR59" s="141">
        <v>45161</v>
      </c>
      <c r="AS59" s="141">
        <v>45162</v>
      </c>
      <c r="AT59" s="141">
        <v>45163</v>
      </c>
      <c r="AU59" s="141"/>
      <c r="AV59" s="150">
        <f t="shared" si="6"/>
        <v>0</v>
      </c>
      <c r="AW59" s="150"/>
      <c r="AX59" s="152"/>
      <c r="AY59" t="str">
        <f t="shared" si="7"/>
        <v>DENTRO DO PRAZO JURIDICO</v>
      </c>
    </row>
    <row r="60" spans="1:51" ht="24.75" customHeight="1" x14ac:dyDescent="0.35">
      <c r="A60" s="144" t="s">
        <v>811</v>
      </c>
      <c r="B60" s="144">
        <v>1206</v>
      </c>
      <c r="C60" s="129" t="s">
        <v>836</v>
      </c>
      <c r="D60" s="129" t="s">
        <v>813</v>
      </c>
      <c r="E60" s="129"/>
      <c r="F60" s="141">
        <v>45146</v>
      </c>
      <c r="G60" s="129">
        <f t="shared" si="4"/>
        <v>21</v>
      </c>
      <c r="H60" s="141">
        <v>45167</v>
      </c>
      <c r="I60" s="129" t="str">
        <f t="shared" si="5"/>
        <v>DENTRO DO PRAZO</v>
      </c>
      <c r="J60" s="129" t="s">
        <v>1410</v>
      </c>
      <c r="K60" s="144">
        <v>1828</v>
      </c>
      <c r="L60" s="129" t="s">
        <v>879</v>
      </c>
      <c r="M60" s="129" t="s">
        <v>816</v>
      </c>
      <c r="N60" s="129" t="s">
        <v>817</v>
      </c>
      <c r="O60" s="129" t="s">
        <v>1411</v>
      </c>
      <c r="P60" s="129"/>
      <c r="Q60" s="129" t="s">
        <v>1412</v>
      </c>
      <c r="R60" s="129" t="s">
        <v>1072</v>
      </c>
      <c r="S60" s="141">
        <v>45162</v>
      </c>
      <c r="T60" s="141">
        <v>45167</v>
      </c>
      <c r="U60" s="141"/>
      <c r="V60" s="129"/>
      <c r="W60" s="129" t="s">
        <v>823</v>
      </c>
      <c r="X60" s="142">
        <v>0</v>
      </c>
      <c r="Y60" s="142" t="s">
        <v>825</v>
      </c>
      <c r="Z60" s="142" t="s">
        <v>825</v>
      </c>
      <c r="AA60" s="142">
        <v>2000</v>
      </c>
      <c r="AB60" s="129" t="s">
        <v>825</v>
      </c>
      <c r="AC60" s="129" t="s">
        <v>825</v>
      </c>
      <c r="AD60" s="129" t="s">
        <v>825</v>
      </c>
      <c r="AE60" s="172" t="s">
        <v>827</v>
      </c>
      <c r="AF60" s="129" t="s">
        <v>828</v>
      </c>
      <c r="AG60" s="129" t="s">
        <v>35</v>
      </c>
      <c r="AH60" s="129"/>
      <c r="AI60" s="129"/>
      <c r="AJ60" s="129"/>
      <c r="AK60" s="129"/>
      <c r="AL60" s="129"/>
      <c r="AM60" s="129" t="s">
        <v>831</v>
      </c>
      <c r="AN60" s="129"/>
      <c r="AO60" s="207"/>
      <c r="AP60" s="129"/>
      <c r="AQ60" s="141"/>
      <c r="AR60" s="141"/>
      <c r="AS60" s="141"/>
      <c r="AT60" s="141"/>
      <c r="AU60" s="141"/>
      <c r="AV60" s="150">
        <f t="shared" si="6"/>
        <v>0</v>
      </c>
      <c r="AW60" s="150"/>
      <c r="AX60" s="207" t="s">
        <v>1413</v>
      </c>
      <c r="AY60" t="str">
        <f t="shared" si="7"/>
        <v>DENTRO DO PRAZO JURIDICO</v>
      </c>
    </row>
    <row r="61" spans="1:51" ht="24.75" customHeight="1" x14ac:dyDescent="0.35">
      <c r="A61" s="164" t="s">
        <v>811</v>
      </c>
      <c r="B61" s="164">
        <v>1332</v>
      </c>
      <c r="C61" s="163" t="s">
        <v>812</v>
      </c>
      <c r="D61" s="163" t="s">
        <v>813</v>
      </c>
      <c r="E61" s="168"/>
      <c r="F61" s="165">
        <v>45181</v>
      </c>
      <c r="G61" s="129">
        <f t="shared" si="4"/>
        <v>-22</v>
      </c>
      <c r="H61" s="165">
        <v>45159</v>
      </c>
      <c r="I61" s="129" t="str">
        <f t="shared" si="5"/>
        <v>RETROATIVO</v>
      </c>
      <c r="J61" s="163" t="s">
        <v>1414</v>
      </c>
      <c r="K61" s="164">
        <v>2410</v>
      </c>
      <c r="L61" s="129" t="s">
        <v>1016</v>
      </c>
      <c r="M61" s="163" t="s">
        <v>816</v>
      </c>
      <c r="N61" s="163" t="s">
        <v>817</v>
      </c>
      <c r="O61" s="163" t="s">
        <v>1415</v>
      </c>
      <c r="P61" s="163" t="s">
        <v>1416</v>
      </c>
      <c r="Q61" s="163" t="s">
        <v>1417</v>
      </c>
      <c r="R61" s="163" t="s">
        <v>1343</v>
      </c>
      <c r="S61" s="165">
        <v>45191</v>
      </c>
      <c r="T61" s="165" t="s">
        <v>1344</v>
      </c>
      <c r="U61" s="165">
        <v>45165</v>
      </c>
      <c r="V61" s="163"/>
      <c r="W61" s="163" t="s">
        <v>846</v>
      </c>
      <c r="X61" s="166" t="s">
        <v>824</v>
      </c>
      <c r="Y61" s="166" t="s">
        <v>825</v>
      </c>
      <c r="Z61" s="166" t="s">
        <v>825</v>
      </c>
      <c r="AA61" s="166" t="s">
        <v>1150</v>
      </c>
      <c r="AB61" s="163" t="s">
        <v>825</v>
      </c>
      <c r="AC61" s="163" t="s">
        <v>825</v>
      </c>
      <c r="AD61" s="163" t="s">
        <v>825</v>
      </c>
      <c r="AE61" s="176" t="s">
        <v>827</v>
      </c>
      <c r="AF61" s="129" t="s">
        <v>828</v>
      </c>
      <c r="AG61" s="163" t="s">
        <v>35</v>
      </c>
      <c r="AH61" s="163"/>
      <c r="AI61" s="175"/>
      <c r="AJ61" s="129"/>
      <c r="AK61" s="129"/>
      <c r="AL61" s="129"/>
      <c r="AM61" s="129" t="s">
        <v>1132</v>
      </c>
      <c r="AN61" s="163" t="s">
        <v>1418</v>
      </c>
      <c r="AO61" s="211" t="s">
        <v>1419</v>
      </c>
      <c r="AP61" s="163" t="s">
        <v>1420</v>
      </c>
      <c r="AQ61" s="165">
        <v>45187</v>
      </c>
      <c r="AR61" s="165">
        <v>45184</v>
      </c>
      <c r="AS61" s="165">
        <v>45184</v>
      </c>
      <c r="AT61" s="165">
        <v>45187</v>
      </c>
      <c r="AU61" s="165">
        <v>45191</v>
      </c>
      <c r="AV61" s="150">
        <f t="shared" si="6"/>
        <v>4</v>
      </c>
      <c r="AW61" s="168"/>
      <c r="AX61" s="211" t="s">
        <v>1421</v>
      </c>
      <c r="AY61" t="str">
        <f t="shared" si="7"/>
        <v>DENTRO DO PRAZO JURIDICO</v>
      </c>
    </row>
    <row r="62" spans="1:51" ht="24.75" customHeight="1" x14ac:dyDescent="0.35">
      <c r="A62" s="144" t="s">
        <v>811</v>
      </c>
      <c r="B62" s="144">
        <v>1207</v>
      </c>
      <c r="C62" s="129" t="s">
        <v>812</v>
      </c>
      <c r="D62" s="129" t="s">
        <v>813</v>
      </c>
      <c r="E62" s="129"/>
      <c r="F62" s="141">
        <v>45146</v>
      </c>
      <c r="G62" s="129">
        <f t="shared" si="4"/>
        <v>58</v>
      </c>
      <c r="H62" s="141">
        <v>45204</v>
      </c>
      <c r="I62" s="129" t="str">
        <f t="shared" si="5"/>
        <v>DENTRO DO PRAZO</v>
      </c>
      <c r="J62" s="129" t="s">
        <v>1422</v>
      </c>
      <c r="K62" s="144">
        <v>1862</v>
      </c>
      <c r="L62" s="129" t="s">
        <v>1007</v>
      </c>
      <c r="M62" s="129" t="s">
        <v>816</v>
      </c>
      <c r="N62" s="129" t="s">
        <v>817</v>
      </c>
      <c r="O62" s="129" t="s">
        <v>1423</v>
      </c>
      <c r="P62" s="129" t="s">
        <v>1424</v>
      </c>
      <c r="Q62" s="129" t="s">
        <v>1425</v>
      </c>
      <c r="R62" s="129" t="s">
        <v>1426</v>
      </c>
      <c r="S62" s="141">
        <v>45188</v>
      </c>
      <c r="T62" s="141" t="s">
        <v>1427</v>
      </c>
      <c r="U62" s="141">
        <v>45265</v>
      </c>
      <c r="V62" s="129"/>
      <c r="W62" s="129" t="s">
        <v>823</v>
      </c>
      <c r="X62" s="142">
        <v>3500</v>
      </c>
      <c r="Y62" s="142" t="s">
        <v>825</v>
      </c>
      <c r="Z62" s="142" t="s">
        <v>825</v>
      </c>
      <c r="AA62" s="142">
        <f>X62*2</f>
        <v>7000</v>
      </c>
      <c r="AB62" s="129" t="s">
        <v>825</v>
      </c>
      <c r="AC62" s="129" t="s">
        <v>825</v>
      </c>
      <c r="AD62" s="129" t="s">
        <v>825</v>
      </c>
      <c r="AE62" s="172" t="s">
        <v>827</v>
      </c>
      <c r="AF62" s="129" t="s">
        <v>873</v>
      </c>
      <c r="AG62" s="129" t="s">
        <v>28</v>
      </c>
      <c r="AH62" s="129"/>
      <c r="AI62" s="129"/>
      <c r="AJ62" s="129"/>
      <c r="AK62" s="129"/>
      <c r="AL62" s="129"/>
      <c r="AM62" s="129" t="s">
        <v>831</v>
      </c>
      <c r="AN62" s="129" t="s">
        <v>1428</v>
      </c>
      <c r="AO62" s="207" t="s">
        <v>1429</v>
      </c>
      <c r="AP62" s="129" t="s">
        <v>1430</v>
      </c>
      <c r="AQ62" s="141">
        <v>45187</v>
      </c>
      <c r="AR62" s="141">
        <v>45163</v>
      </c>
      <c r="AS62" s="141">
        <v>45167</v>
      </c>
      <c r="AT62" s="141">
        <v>45187</v>
      </c>
      <c r="AU62" s="141">
        <v>45188</v>
      </c>
      <c r="AV62" s="150">
        <f t="shared" si="6"/>
        <v>1</v>
      </c>
      <c r="AW62" s="150"/>
      <c r="AX62" s="207" t="s">
        <v>1431</v>
      </c>
      <c r="AY62" t="str">
        <f t="shared" si="7"/>
        <v>DENTRO DO PRAZO JURIDICO</v>
      </c>
    </row>
    <row r="63" spans="1:51" ht="24.75" customHeight="1" x14ac:dyDescent="0.35">
      <c r="A63" s="164" t="s">
        <v>811</v>
      </c>
      <c r="B63" s="164">
        <v>1203</v>
      </c>
      <c r="C63" s="163" t="s">
        <v>836</v>
      </c>
      <c r="D63" s="163" t="s">
        <v>813</v>
      </c>
      <c r="E63" s="163"/>
      <c r="F63" s="165">
        <v>45146</v>
      </c>
      <c r="G63" s="129">
        <f t="shared" si="4"/>
        <v>0</v>
      </c>
      <c r="H63" s="165">
        <v>45146</v>
      </c>
      <c r="I63" s="129" t="str">
        <f t="shared" si="5"/>
        <v>RETROATIVO</v>
      </c>
      <c r="J63" s="163" t="s">
        <v>1432</v>
      </c>
      <c r="K63" s="164">
        <v>1861</v>
      </c>
      <c r="L63" s="163" t="s">
        <v>1007</v>
      </c>
      <c r="M63" s="163" t="s">
        <v>816</v>
      </c>
      <c r="N63" s="163" t="s">
        <v>817</v>
      </c>
      <c r="O63" s="163" t="s">
        <v>1433</v>
      </c>
      <c r="P63" s="163"/>
      <c r="Q63" s="163" t="s">
        <v>1434</v>
      </c>
      <c r="R63" s="163" t="s">
        <v>1435</v>
      </c>
      <c r="S63" s="165">
        <v>45153</v>
      </c>
      <c r="T63" s="165" t="s">
        <v>1436</v>
      </c>
      <c r="U63" s="165"/>
      <c r="V63" s="163"/>
      <c r="W63" s="163" t="s">
        <v>823</v>
      </c>
      <c r="X63" s="166">
        <v>7000</v>
      </c>
      <c r="Y63" s="166" t="s">
        <v>825</v>
      </c>
      <c r="Z63" s="166" t="s">
        <v>825</v>
      </c>
      <c r="AA63" s="166">
        <f>X63*3</f>
        <v>21000</v>
      </c>
      <c r="AB63" s="163" t="s">
        <v>825</v>
      </c>
      <c r="AC63" s="163" t="s">
        <v>825</v>
      </c>
      <c r="AD63" s="163" t="s">
        <v>825</v>
      </c>
      <c r="AE63" s="176" t="s">
        <v>973</v>
      </c>
      <c r="AF63" s="163" t="s">
        <v>873</v>
      </c>
      <c r="AG63" s="163" t="s">
        <v>28</v>
      </c>
      <c r="AH63" s="163"/>
      <c r="AI63" s="175"/>
      <c r="AJ63" s="163"/>
      <c r="AK63" s="163"/>
      <c r="AL63" s="163"/>
      <c r="AM63" s="129" t="s">
        <v>831</v>
      </c>
      <c r="AN63" s="175"/>
      <c r="AO63" s="211"/>
      <c r="AP63" s="178"/>
      <c r="AQ63" s="165"/>
      <c r="AR63" s="165"/>
      <c r="AS63" s="165"/>
      <c r="AT63" s="165"/>
      <c r="AU63" s="165"/>
      <c r="AV63" s="150">
        <f t="shared" si="6"/>
        <v>0</v>
      </c>
      <c r="AW63" s="168"/>
      <c r="AX63" s="211" t="s">
        <v>1437</v>
      </c>
      <c r="AY63" t="str">
        <f t="shared" si="7"/>
        <v>DENTRO DO PRAZO JURIDICO</v>
      </c>
    </row>
    <row r="64" spans="1:51" ht="24.75" customHeight="1" x14ac:dyDescent="0.35">
      <c r="A64" s="144" t="s">
        <v>811</v>
      </c>
      <c r="B64" s="144">
        <v>1210</v>
      </c>
      <c r="C64" s="129" t="s">
        <v>836</v>
      </c>
      <c r="D64" s="129" t="s">
        <v>813</v>
      </c>
      <c r="E64" s="129"/>
      <c r="F64" s="141">
        <v>45148</v>
      </c>
      <c r="G64" s="129">
        <f t="shared" si="4"/>
        <v>92</v>
      </c>
      <c r="H64" s="141">
        <v>45240</v>
      </c>
      <c r="I64" s="129" t="str">
        <f t="shared" si="5"/>
        <v>DENTRO DO PRAZO</v>
      </c>
      <c r="J64" s="129" t="s">
        <v>1438</v>
      </c>
      <c r="K64" s="144">
        <v>1922</v>
      </c>
      <c r="L64" s="129" t="s">
        <v>879</v>
      </c>
      <c r="M64" s="129" t="s">
        <v>816</v>
      </c>
      <c r="N64" s="129" t="s">
        <v>817</v>
      </c>
      <c r="O64" s="129" t="s">
        <v>1439</v>
      </c>
      <c r="P64" s="129"/>
      <c r="Q64" s="129" t="s">
        <v>1440</v>
      </c>
      <c r="R64" s="129" t="s">
        <v>1441</v>
      </c>
      <c r="S64" s="141">
        <v>45181</v>
      </c>
      <c r="T64" s="141">
        <v>45240</v>
      </c>
      <c r="U64" s="141"/>
      <c r="V64" s="129"/>
      <c r="W64" s="129" t="s">
        <v>823</v>
      </c>
      <c r="X64" s="142">
        <v>13000</v>
      </c>
      <c r="Y64" s="166" t="s">
        <v>825</v>
      </c>
      <c r="Z64" s="166" t="s">
        <v>825</v>
      </c>
      <c r="AA64" s="142">
        <f>X64*2</f>
        <v>26000</v>
      </c>
      <c r="AB64" s="129" t="s">
        <v>825</v>
      </c>
      <c r="AC64" s="129" t="s">
        <v>825</v>
      </c>
      <c r="AD64" s="129" t="s">
        <v>825</v>
      </c>
      <c r="AE64" s="172" t="s">
        <v>827</v>
      </c>
      <c r="AF64" s="129" t="s">
        <v>873</v>
      </c>
      <c r="AG64" s="129" t="s">
        <v>28</v>
      </c>
      <c r="AH64" s="129"/>
      <c r="AI64" s="129"/>
      <c r="AJ64" s="129"/>
      <c r="AK64" s="129"/>
      <c r="AL64" s="129"/>
      <c r="AM64" s="129" t="s">
        <v>831</v>
      </c>
      <c r="AN64" s="129"/>
      <c r="AO64" s="207"/>
      <c r="AP64" s="129"/>
      <c r="AQ64" s="141"/>
      <c r="AR64" s="141"/>
      <c r="AS64" s="141"/>
      <c r="AT64" s="141"/>
      <c r="AU64" s="141"/>
      <c r="AV64" s="150">
        <f t="shared" si="6"/>
        <v>0</v>
      </c>
      <c r="AW64" s="150"/>
      <c r="AX64" s="207" t="s">
        <v>1442</v>
      </c>
      <c r="AY64" t="str">
        <f t="shared" si="7"/>
        <v>DENTRO DO PRAZO JURIDICO</v>
      </c>
    </row>
    <row r="65" spans="1:51" ht="24.75" customHeight="1" x14ac:dyDescent="0.35">
      <c r="A65" s="164" t="s">
        <v>811</v>
      </c>
      <c r="B65" s="144">
        <v>1236</v>
      </c>
      <c r="C65" s="129" t="s">
        <v>812</v>
      </c>
      <c r="D65" s="129" t="s">
        <v>813</v>
      </c>
      <c r="E65" s="129"/>
      <c r="F65" s="185">
        <v>45159</v>
      </c>
      <c r="G65" s="129">
        <f t="shared" si="4"/>
        <v>14</v>
      </c>
      <c r="H65" s="141">
        <v>45173</v>
      </c>
      <c r="I65" s="129" t="str">
        <f t="shared" si="5"/>
        <v>FORA DE PRAZO</v>
      </c>
      <c r="J65" s="129" t="s">
        <v>1443</v>
      </c>
      <c r="K65" s="144">
        <v>2097</v>
      </c>
      <c r="L65" s="129" t="s">
        <v>879</v>
      </c>
      <c r="M65" s="129" t="s">
        <v>816</v>
      </c>
      <c r="N65" s="129" t="s">
        <v>817</v>
      </c>
      <c r="O65" s="129" t="s">
        <v>1444</v>
      </c>
      <c r="P65" s="129" t="s">
        <v>1445</v>
      </c>
      <c r="Q65" s="129" t="s">
        <v>1446</v>
      </c>
      <c r="R65" s="129" t="s">
        <v>1447</v>
      </c>
      <c r="S65" s="141">
        <v>45174</v>
      </c>
      <c r="T65" s="141" t="s">
        <v>1448</v>
      </c>
      <c r="U65" s="141">
        <v>45174</v>
      </c>
      <c r="V65" s="129"/>
      <c r="W65" s="163" t="s">
        <v>823</v>
      </c>
      <c r="X65" s="142" t="s">
        <v>824</v>
      </c>
      <c r="Y65" s="166" t="s">
        <v>825</v>
      </c>
      <c r="Z65" s="166" t="s">
        <v>825</v>
      </c>
      <c r="AA65" s="142" t="s">
        <v>1150</v>
      </c>
      <c r="AB65" s="166" t="s">
        <v>825</v>
      </c>
      <c r="AC65" s="166" t="s">
        <v>825</v>
      </c>
      <c r="AD65" s="163" t="s">
        <v>825</v>
      </c>
      <c r="AE65" s="176" t="s">
        <v>827</v>
      </c>
      <c r="AF65" s="129" t="s">
        <v>828</v>
      </c>
      <c r="AG65" s="129" t="s">
        <v>908</v>
      </c>
      <c r="AH65" s="129"/>
      <c r="AI65" s="129"/>
      <c r="AJ65" s="129"/>
      <c r="AK65" s="129"/>
      <c r="AL65" s="129"/>
      <c r="AM65" s="129" t="s">
        <v>831</v>
      </c>
      <c r="AN65" s="144">
        <v>32988113060</v>
      </c>
      <c r="AO65" s="152" t="s">
        <v>1449</v>
      </c>
      <c r="AP65" s="129" t="s">
        <v>1450</v>
      </c>
      <c r="AQ65" s="141">
        <v>45168</v>
      </c>
      <c r="AR65" s="141">
        <v>45161</v>
      </c>
      <c r="AS65" s="141">
        <v>45161</v>
      </c>
      <c r="AT65" s="141">
        <v>45168</v>
      </c>
      <c r="AU65" s="141">
        <v>45174</v>
      </c>
      <c r="AV65" s="150">
        <f t="shared" si="6"/>
        <v>6</v>
      </c>
      <c r="AW65" s="150"/>
      <c r="AX65" s="207" t="s">
        <v>1451</v>
      </c>
      <c r="AY65" t="str">
        <f t="shared" si="7"/>
        <v>DENTRO DO PRAZO JURIDICO</v>
      </c>
    </row>
    <row r="66" spans="1:51" ht="24.75" customHeight="1" x14ac:dyDescent="0.35">
      <c r="A66" s="164" t="s">
        <v>811</v>
      </c>
      <c r="B66" s="164">
        <v>1201</v>
      </c>
      <c r="C66" s="163" t="s">
        <v>836</v>
      </c>
      <c r="D66" s="163" t="s">
        <v>813</v>
      </c>
      <c r="E66" s="163"/>
      <c r="F66" s="185">
        <v>45146</v>
      </c>
      <c r="G66" s="129">
        <f t="shared" ref="G66:G97" si="8">_xlfn.DAYS(H66,F66)</f>
        <v>-18</v>
      </c>
      <c r="H66" s="165">
        <v>45128</v>
      </c>
      <c r="I66" s="129" t="str">
        <f t="shared" ref="I66:I97" si="9">IF(G66&lt;=0,"RETROATIVO",IF(G66&lt;=15,"FORA DE PRAZO",IF(G66&gt;=15,"DENTRO DO PRAZO")))</f>
        <v>RETROATIVO</v>
      </c>
      <c r="J66" s="163" t="s">
        <v>1452</v>
      </c>
      <c r="K66" s="164">
        <v>1805</v>
      </c>
      <c r="L66" s="163" t="s">
        <v>1007</v>
      </c>
      <c r="M66" s="163" t="s">
        <v>816</v>
      </c>
      <c r="N66" s="163" t="s">
        <v>817</v>
      </c>
      <c r="O66" s="163" t="s">
        <v>1453</v>
      </c>
      <c r="P66" s="163"/>
      <c r="Q66" s="163" t="s">
        <v>1454</v>
      </c>
      <c r="R66" s="163" t="s">
        <v>1455</v>
      </c>
      <c r="S66" s="165">
        <v>45153</v>
      </c>
      <c r="T66" s="165" t="s">
        <v>1456</v>
      </c>
      <c r="U66" s="165"/>
      <c r="V66" s="163"/>
      <c r="W66" s="163" t="s">
        <v>823</v>
      </c>
      <c r="X66" s="166">
        <v>1871.3</v>
      </c>
      <c r="Y66" s="166" t="s">
        <v>825</v>
      </c>
      <c r="Z66" s="166" t="s">
        <v>825</v>
      </c>
      <c r="AA66" s="166">
        <v>9085.14</v>
      </c>
      <c r="AB66" s="163" t="s">
        <v>825</v>
      </c>
      <c r="AC66" s="163" t="s">
        <v>825</v>
      </c>
      <c r="AD66" s="163" t="s">
        <v>825</v>
      </c>
      <c r="AE66" s="176" t="s">
        <v>973</v>
      </c>
      <c r="AF66" s="163" t="s">
        <v>997</v>
      </c>
      <c r="AG66" s="163" t="s">
        <v>829</v>
      </c>
      <c r="AH66" s="163"/>
      <c r="AI66" s="163"/>
      <c r="AJ66" s="163"/>
      <c r="AK66" s="163"/>
      <c r="AL66" s="163"/>
      <c r="AM66" s="163" t="s">
        <v>831</v>
      </c>
      <c r="AN66" s="163"/>
      <c r="AO66" s="211"/>
      <c r="AP66" s="163"/>
      <c r="AQ66" s="165"/>
      <c r="AR66" s="165"/>
      <c r="AS66" s="165"/>
      <c r="AT66" s="165"/>
      <c r="AU66" s="165"/>
      <c r="AV66" s="150">
        <f t="shared" ref="AV66:AV97" si="10">AU66-AQ66</f>
        <v>0</v>
      </c>
      <c r="AW66" s="168"/>
      <c r="AX66" s="211" t="s">
        <v>1457</v>
      </c>
      <c r="AY66" t="str">
        <f t="shared" ref="AY66:AY97" si="11">IF(AV66&lt;=10,"DENTRO DO PRAZO JURIDICO",IF(AV66&gt;=11,"FORA DO PRAZO JURIDICO"))</f>
        <v>DENTRO DO PRAZO JURIDICO</v>
      </c>
    </row>
    <row r="67" spans="1:51" ht="24.75" customHeight="1" x14ac:dyDescent="0.35">
      <c r="A67" s="144" t="s">
        <v>811</v>
      </c>
      <c r="B67" s="144">
        <v>1256</v>
      </c>
      <c r="C67" s="129" t="s">
        <v>812</v>
      </c>
      <c r="D67" s="129" t="s">
        <v>813</v>
      </c>
      <c r="E67" s="129"/>
      <c r="F67" s="141">
        <v>45161</v>
      </c>
      <c r="G67" s="129">
        <f t="shared" si="8"/>
        <v>94</v>
      </c>
      <c r="H67" s="141">
        <v>45255</v>
      </c>
      <c r="I67" s="129" t="str">
        <f t="shared" si="9"/>
        <v>DENTRO DO PRAZO</v>
      </c>
      <c r="J67" s="129" t="s">
        <v>1458</v>
      </c>
      <c r="K67" s="144">
        <v>2111</v>
      </c>
      <c r="L67" s="129" t="s">
        <v>879</v>
      </c>
      <c r="M67" s="129" t="s">
        <v>816</v>
      </c>
      <c r="N67" s="129" t="s">
        <v>817</v>
      </c>
      <c r="O67" s="129" t="s">
        <v>1459</v>
      </c>
      <c r="P67" s="129" t="s">
        <v>1460</v>
      </c>
      <c r="Q67" s="129" t="s">
        <v>1461</v>
      </c>
      <c r="R67" s="129" t="s">
        <v>1462</v>
      </c>
      <c r="S67" s="141">
        <v>45188</v>
      </c>
      <c r="T67" s="141">
        <v>45255</v>
      </c>
      <c r="U67" s="141">
        <v>45255</v>
      </c>
      <c r="V67" s="129"/>
      <c r="W67" s="129" t="s">
        <v>1463</v>
      </c>
      <c r="X67" s="142" t="s">
        <v>1223</v>
      </c>
      <c r="Y67" s="142" t="s">
        <v>825</v>
      </c>
      <c r="Z67" s="142" t="s">
        <v>825</v>
      </c>
      <c r="AA67" s="142" t="s">
        <v>1464</v>
      </c>
      <c r="AB67" s="142" t="s">
        <v>825</v>
      </c>
      <c r="AC67" s="142" t="s">
        <v>825</v>
      </c>
      <c r="AD67" s="129" t="s">
        <v>825</v>
      </c>
      <c r="AE67" s="170" t="s">
        <v>872</v>
      </c>
      <c r="AF67" s="129" t="s">
        <v>873</v>
      </c>
      <c r="AG67" s="129" t="s">
        <v>28</v>
      </c>
      <c r="AH67" s="129"/>
      <c r="AI67" s="129"/>
      <c r="AJ67" s="129"/>
      <c r="AK67" s="129"/>
      <c r="AL67" s="129"/>
      <c r="AM67" s="129" t="s">
        <v>831</v>
      </c>
      <c r="AN67" s="129" t="s">
        <v>1465</v>
      </c>
      <c r="AO67" s="152" t="s">
        <v>1466</v>
      </c>
      <c r="AP67" s="129" t="s">
        <v>1467</v>
      </c>
      <c r="AQ67" s="141">
        <v>45187</v>
      </c>
      <c r="AR67" s="141">
        <v>45163</v>
      </c>
      <c r="AS67" s="141">
        <v>45167</v>
      </c>
      <c r="AT67" s="141">
        <v>45187</v>
      </c>
      <c r="AU67" s="141">
        <v>45188</v>
      </c>
      <c r="AV67" s="150">
        <f t="shared" si="10"/>
        <v>1</v>
      </c>
      <c r="AW67" s="150"/>
      <c r="AX67" s="207" t="s">
        <v>1468</v>
      </c>
      <c r="AY67" t="str">
        <f t="shared" si="11"/>
        <v>DENTRO DO PRAZO JURIDICO</v>
      </c>
    </row>
    <row r="68" spans="1:51" ht="24.75" customHeight="1" x14ac:dyDescent="0.35">
      <c r="A68" s="144" t="s">
        <v>811</v>
      </c>
      <c r="B68" s="144">
        <v>1391</v>
      </c>
      <c r="C68" s="129" t="s">
        <v>812</v>
      </c>
      <c r="D68" s="129" t="s">
        <v>813</v>
      </c>
      <c r="E68" s="129"/>
      <c r="F68" s="141">
        <v>45190</v>
      </c>
      <c r="G68" s="129">
        <f t="shared" si="8"/>
        <v>24</v>
      </c>
      <c r="H68" s="141">
        <v>45214</v>
      </c>
      <c r="I68" s="129" t="str">
        <f t="shared" si="9"/>
        <v>DENTRO DO PRAZO</v>
      </c>
      <c r="J68" s="129" t="s">
        <v>1469</v>
      </c>
      <c r="K68" s="144">
        <v>2501</v>
      </c>
      <c r="L68" s="129" t="s">
        <v>1016</v>
      </c>
      <c r="M68" s="129" t="s">
        <v>816</v>
      </c>
      <c r="N68" s="129" t="s">
        <v>1470</v>
      </c>
      <c r="O68" s="129" t="s">
        <v>1471</v>
      </c>
      <c r="P68" s="129" t="s">
        <v>1472</v>
      </c>
      <c r="Q68" s="129" t="s">
        <v>1473</v>
      </c>
      <c r="R68" s="129" t="s">
        <v>1474</v>
      </c>
      <c r="S68" s="141">
        <v>45198</v>
      </c>
      <c r="T68" s="165" t="s">
        <v>1475</v>
      </c>
      <c r="U68" s="141">
        <v>45945</v>
      </c>
      <c r="V68" s="129">
        <v>45047</v>
      </c>
      <c r="W68" s="129" t="s">
        <v>921</v>
      </c>
      <c r="X68" s="142" t="s">
        <v>922</v>
      </c>
      <c r="Y68" s="142" t="s">
        <v>825</v>
      </c>
      <c r="Z68" s="142"/>
      <c r="AA68" s="142" t="s">
        <v>922</v>
      </c>
      <c r="AB68" s="129">
        <v>0</v>
      </c>
      <c r="AC68" s="129"/>
      <c r="AD68" s="129"/>
      <c r="AE68" s="172" t="s">
        <v>907</v>
      </c>
      <c r="AF68" s="129" t="s">
        <v>1379</v>
      </c>
      <c r="AG68" s="129" t="s">
        <v>33</v>
      </c>
      <c r="AH68" s="129"/>
      <c r="AI68" s="129"/>
      <c r="AJ68" s="129"/>
      <c r="AK68" s="129"/>
      <c r="AL68" s="129"/>
      <c r="AM68" s="129" t="s">
        <v>13</v>
      </c>
      <c r="AN68" s="129" t="s">
        <v>1476</v>
      </c>
      <c r="AO68" s="207" t="s">
        <v>1477</v>
      </c>
      <c r="AP68" s="129" t="s">
        <v>1478</v>
      </c>
      <c r="AQ68" s="141">
        <v>45194</v>
      </c>
      <c r="AR68" s="141">
        <v>45195</v>
      </c>
      <c r="AS68" s="141">
        <v>45195</v>
      </c>
      <c r="AT68" s="141">
        <v>45195</v>
      </c>
      <c r="AU68" s="141">
        <v>45201</v>
      </c>
      <c r="AV68" s="150">
        <f t="shared" si="10"/>
        <v>7</v>
      </c>
      <c r="AW68" s="150"/>
      <c r="AX68" s="207" t="s">
        <v>1479</v>
      </c>
      <c r="AY68" t="str">
        <f t="shared" si="11"/>
        <v>DENTRO DO PRAZO JURIDICO</v>
      </c>
    </row>
    <row r="69" spans="1:51" ht="24.75" customHeight="1" x14ac:dyDescent="0.35">
      <c r="A69" s="144" t="s">
        <v>811</v>
      </c>
      <c r="B69" s="144">
        <v>1392</v>
      </c>
      <c r="C69" s="129" t="s">
        <v>812</v>
      </c>
      <c r="D69" s="129" t="s">
        <v>813</v>
      </c>
      <c r="E69" s="150"/>
      <c r="F69" s="141">
        <v>45190</v>
      </c>
      <c r="G69" s="129">
        <f t="shared" si="8"/>
        <v>6</v>
      </c>
      <c r="H69" s="141">
        <v>45196</v>
      </c>
      <c r="I69" s="129" t="str">
        <f t="shared" si="9"/>
        <v>FORA DE PRAZO</v>
      </c>
      <c r="J69" s="129" t="s">
        <v>1480</v>
      </c>
      <c r="K69" s="144">
        <v>2588</v>
      </c>
      <c r="L69" s="129" t="s">
        <v>1016</v>
      </c>
      <c r="M69" s="129" t="s">
        <v>816</v>
      </c>
      <c r="N69" s="129" t="s">
        <v>915</v>
      </c>
      <c r="O69" s="129" t="s">
        <v>1481</v>
      </c>
      <c r="P69" s="129" t="s">
        <v>1482</v>
      </c>
      <c r="Q69" s="129" t="s">
        <v>1483</v>
      </c>
      <c r="R69" s="129" t="s">
        <v>1484</v>
      </c>
      <c r="S69" s="225">
        <v>45205</v>
      </c>
      <c r="T69" s="224" t="s">
        <v>1485</v>
      </c>
      <c r="U69" s="179">
        <v>45926</v>
      </c>
      <c r="V69" s="150">
        <f ca="1">U69-TODAY()</f>
        <v>533</v>
      </c>
      <c r="W69" s="129" t="s">
        <v>921</v>
      </c>
      <c r="X69" s="142" t="s">
        <v>922</v>
      </c>
      <c r="Y69" s="142" t="s">
        <v>825</v>
      </c>
      <c r="Z69" s="142"/>
      <c r="AA69" s="142" t="s">
        <v>922</v>
      </c>
      <c r="AB69" s="129"/>
      <c r="AC69" s="129"/>
      <c r="AD69" s="129"/>
      <c r="AE69" s="172" t="s">
        <v>1486</v>
      </c>
      <c r="AF69" s="129" t="s">
        <v>873</v>
      </c>
      <c r="AG69" s="129" t="s">
        <v>28</v>
      </c>
      <c r="AH69" s="129"/>
      <c r="AI69" s="129"/>
      <c r="AJ69" s="129"/>
      <c r="AK69" s="129"/>
      <c r="AL69" s="129"/>
      <c r="AM69" s="129" t="s">
        <v>13</v>
      </c>
      <c r="AN69" s="129" t="s">
        <v>1487</v>
      </c>
      <c r="AO69" s="219" t="s">
        <v>1488</v>
      </c>
      <c r="AP69" s="129" t="s">
        <v>1489</v>
      </c>
      <c r="AQ69" s="141">
        <v>45196</v>
      </c>
      <c r="AR69" s="141">
        <v>45201</v>
      </c>
      <c r="AS69" s="141">
        <v>45203</v>
      </c>
      <c r="AT69" s="141">
        <v>45203</v>
      </c>
      <c r="AU69" s="141">
        <v>45205</v>
      </c>
      <c r="AV69" s="150">
        <f t="shared" si="10"/>
        <v>9</v>
      </c>
      <c r="AW69" s="150"/>
      <c r="AX69" s="219" t="s">
        <v>1490</v>
      </c>
      <c r="AY69" t="str">
        <f t="shared" si="11"/>
        <v>DENTRO DO PRAZO JURIDICO</v>
      </c>
    </row>
    <row r="70" spans="1:51" ht="24.75" customHeight="1" x14ac:dyDescent="0.35">
      <c r="A70" s="144" t="s">
        <v>811</v>
      </c>
      <c r="B70" s="144">
        <v>1393</v>
      </c>
      <c r="C70" s="129" t="s">
        <v>812</v>
      </c>
      <c r="D70" s="129" t="s">
        <v>813</v>
      </c>
      <c r="E70" s="150"/>
      <c r="F70" s="141">
        <v>45190</v>
      </c>
      <c r="G70" s="129">
        <f t="shared" si="8"/>
        <v>6</v>
      </c>
      <c r="H70" s="141">
        <v>45196</v>
      </c>
      <c r="I70" s="129" t="str">
        <f t="shared" si="9"/>
        <v>FORA DE PRAZO</v>
      </c>
      <c r="J70" s="129" t="s">
        <v>1480</v>
      </c>
      <c r="K70" s="144">
        <v>2518</v>
      </c>
      <c r="L70" s="129" t="s">
        <v>1016</v>
      </c>
      <c r="M70" s="129" t="s">
        <v>816</v>
      </c>
      <c r="N70" s="129" t="s">
        <v>915</v>
      </c>
      <c r="O70" s="129" t="s">
        <v>1491</v>
      </c>
      <c r="P70" s="129" t="s">
        <v>1492</v>
      </c>
      <c r="Q70" s="129" t="s">
        <v>1493</v>
      </c>
      <c r="R70" s="129" t="s">
        <v>1484</v>
      </c>
      <c r="S70" s="225">
        <v>45205</v>
      </c>
      <c r="T70" s="224" t="s">
        <v>1485</v>
      </c>
      <c r="U70" s="179">
        <v>45926</v>
      </c>
      <c r="V70" s="150">
        <f ca="1">U70-TODAY()</f>
        <v>533</v>
      </c>
      <c r="W70" s="129" t="s">
        <v>921</v>
      </c>
      <c r="X70" s="142" t="s">
        <v>922</v>
      </c>
      <c r="Y70" s="142" t="s">
        <v>825</v>
      </c>
      <c r="Z70" s="142"/>
      <c r="AA70" s="142" t="s">
        <v>922</v>
      </c>
      <c r="AB70" s="129"/>
      <c r="AC70" s="129"/>
      <c r="AD70" s="129"/>
      <c r="AE70" s="172" t="s">
        <v>1486</v>
      </c>
      <c r="AF70" s="129" t="s">
        <v>873</v>
      </c>
      <c r="AG70" s="129" t="s">
        <v>28</v>
      </c>
      <c r="AH70" s="129"/>
      <c r="AI70" s="129"/>
      <c r="AJ70" s="129"/>
      <c r="AK70" s="129"/>
      <c r="AL70" s="129"/>
      <c r="AM70" s="129" t="s">
        <v>13</v>
      </c>
      <c r="AN70" s="129" t="s">
        <v>1494</v>
      </c>
      <c r="AO70" s="219" t="s">
        <v>1495</v>
      </c>
      <c r="AP70" s="129" t="s">
        <v>1496</v>
      </c>
      <c r="AQ70" s="141">
        <v>45204</v>
      </c>
      <c r="AR70" s="141">
        <v>45201</v>
      </c>
      <c r="AS70" s="141">
        <v>45203</v>
      </c>
      <c r="AT70" s="141">
        <v>45204</v>
      </c>
      <c r="AU70" s="141">
        <v>45205</v>
      </c>
      <c r="AV70" s="150">
        <f t="shared" si="10"/>
        <v>1</v>
      </c>
      <c r="AW70" s="150"/>
      <c r="AX70" s="219" t="s">
        <v>1497</v>
      </c>
      <c r="AY70" t="str">
        <f t="shared" si="11"/>
        <v>DENTRO DO PRAZO JURIDICO</v>
      </c>
    </row>
    <row r="71" spans="1:51" ht="24.75" customHeight="1" x14ac:dyDescent="0.35">
      <c r="A71" s="144" t="s">
        <v>811</v>
      </c>
      <c r="B71" s="144">
        <v>1394</v>
      </c>
      <c r="C71" s="129" t="s">
        <v>812</v>
      </c>
      <c r="D71" s="129" t="s">
        <v>813</v>
      </c>
      <c r="E71" s="150"/>
      <c r="F71" s="141">
        <v>45190</v>
      </c>
      <c r="G71" s="129">
        <f t="shared" si="8"/>
        <v>6</v>
      </c>
      <c r="H71" s="141">
        <v>45196</v>
      </c>
      <c r="I71" s="129" t="str">
        <f t="shared" si="9"/>
        <v>FORA DE PRAZO</v>
      </c>
      <c r="J71" s="129" t="s">
        <v>1480</v>
      </c>
      <c r="K71" s="144">
        <v>2517</v>
      </c>
      <c r="L71" s="129" t="s">
        <v>1016</v>
      </c>
      <c r="M71" s="129" t="s">
        <v>816</v>
      </c>
      <c r="N71" s="129" t="s">
        <v>915</v>
      </c>
      <c r="O71" s="129" t="s">
        <v>1498</v>
      </c>
      <c r="P71" s="129" t="s">
        <v>1499</v>
      </c>
      <c r="Q71" s="129" t="s">
        <v>1500</v>
      </c>
      <c r="R71" s="129" t="s">
        <v>1484</v>
      </c>
      <c r="S71" s="225">
        <v>45205</v>
      </c>
      <c r="T71" s="224" t="s">
        <v>1485</v>
      </c>
      <c r="U71" s="179">
        <v>45926</v>
      </c>
      <c r="V71" s="150">
        <f ca="1">U71-TODAY()</f>
        <v>533</v>
      </c>
      <c r="W71" s="129" t="s">
        <v>921</v>
      </c>
      <c r="X71" s="142" t="s">
        <v>922</v>
      </c>
      <c r="Y71" s="142" t="s">
        <v>825</v>
      </c>
      <c r="Z71" s="142"/>
      <c r="AA71" s="142" t="s">
        <v>922</v>
      </c>
      <c r="AB71" s="129"/>
      <c r="AC71" s="129"/>
      <c r="AD71" s="129"/>
      <c r="AE71" s="172" t="s">
        <v>1486</v>
      </c>
      <c r="AF71" s="129" t="s">
        <v>873</v>
      </c>
      <c r="AG71" s="129" t="s">
        <v>28</v>
      </c>
      <c r="AH71" s="129"/>
      <c r="AI71" s="129"/>
      <c r="AJ71" s="129"/>
      <c r="AK71" s="129"/>
      <c r="AL71" s="129"/>
      <c r="AM71" s="129" t="s">
        <v>13</v>
      </c>
      <c r="AN71" s="129" t="s">
        <v>1501</v>
      </c>
      <c r="AO71" s="219" t="s">
        <v>1502</v>
      </c>
      <c r="AP71" s="129" t="s">
        <v>1503</v>
      </c>
      <c r="AQ71" s="141">
        <v>45204</v>
      </c>
      <c r="AR71" s="141">
        <v>45204</v>
      </c>
      <c r="AS71" s="141">
        <v>45202</v>
      </c>
      <c r="AT71" s="141">
        <v>45203</v>
      </c>
      <c r="AU71" s="141">
        <v>45205</v>
      </c>
      <c r="AV71" s="150">
        <f t="shared" si="10"/>
        <v>1</v>
      </c>
      <c r="AW71" s="150"/>
      <c r="AX71" s="219" t="s">
        <v>1504</v>
      </c>
      <c r="AY71" t="str">
        <f t="shared" si="11"/>
        <v>DENTRO DO PRAZO JURIDICO</v>
      </c>
    </row>
    <row r="72" spans="1:51" ht="24.75" customHeight="1" x14ac:dyDescent="0.35">
      <c r="A72" s="164" t="s">
        <v>811</v>
      </c>
      <c r="B72" s="164">
        <v>1396</v>
      </c>
      <c r="C72" s="163" t="s">
        <v>836</v>
      </c>
      <c r="D72" s="163" t="s">
        <v>813</v>
      </c>
      <c r="E72" s="168"/>
      <c r="F72" s="165">
        <v>45190</v>
      </c>
      <c r="G72" s="129">
        <f t="shared" si="8"/>
        <v>6</v>
      </c>
      <c r="H72" s="165">
        <v>45196</v>
      </c>
      <c r="I72" s="129" t="str">
        <f t="shared" si="9"/>
        <v>FORA DE PRAZO</v>
      </c>
      <c r="J72" s="163" t="s">
        <v>1505</v>
      </c>
      <c r="K72" s="164">
        <v>2618</v>
      </c>
      <c r="L72" s="163" t="s">
        <v>839</v>
      </c>
      <c r="M72" s="163" t="s">
        <v>816</v>
      </c>
      <c r="N72" s="163" t="s">
        <v>817</v>
      </c>
      <c r="O72" s="163" t="s">
        <v>1506</v>
      </c>
      <c r="P72" s="163" t="s">
        <v>1507</v>
      </c>
      <c r="Q72" s="163" t="s">
        <v>1508</v>
      </c>
      <c r="R72" s="163" t="s">
        <v>1509</v>
      </c>
      <c r="S72" s="165">
        <v>45194</v>
      </c>
      <c r="T72" s="226" t="s">
        <v>1510</v>
      </c>
      <c r="U72" s="165">
        <v>45195</v>
      </c>
      <c r="V72" s="163"/>
      <c r="W72" s="163" t="s">
        <v>823</v>
      </c>
      <c r="X72" s="166" t="s">
        <v>824</v>
      </c>
      <c r="Y72" s="166" t="s">
        <v>825</v>
      </c>
      <c r="Z72" s="166" t="s">
        <v>825</v>
      </c>
      <c r="AA72" s="166" t="s">
        <v>1511</v>
      </c>
      <c r="AB72" s="163"/>
      <c r="AC72" s="163"/>
      <c r="AD72" s="163"/>
      <c r="AE72" s="176" t="s">
        <v>827</v>
      </c>
      <c r="AF72" s="163" t="s">
        <v>828</v>
      </c>
      <c r="AG72" s="163" t="s">
        <v>39</v>
      </c>
      <c r="AH72" s="163"/>
      <c r="AI72" s="163"/>
      <c r="AJ72" s="163"/>
      <c r="AK72" s="163"/>
      <c r="AL72" s="163"/>
      <c r="AM72" s="163" t="s">
        <v>1132</v>
      </c>
      <c r="AN72" s="163" t="s">
        <v>1512</v>
      </c>
      <c r="AO72" s="211" t="s">
        <v>1513</v>
      </c>
      <c r="AP72" s="163" t="s">
        <v>1514</v>
      </c>
      <c r="AQ72" s="165">
        <v>45194</v>
      </c>
      <c r="AR72" s="165">
        <v>45194</v>
      </c>
      <c r="AS72" s="165">
        <v>45194</v>
      </c>
      <c r="AT72" s="165">
        <v>45194</v>
      </c>
      <c r="AU72" s="165">
        <v>45202</v>
      </c>
      <c r="AV72" s="150">
        <f t="shared" si="10"/>
        <v>8</v>
      </c>
      <c r="AW72" s="168"/>
      <c r="AX72" s="218" t="s">
        <v>1515</v>
      </c>
      <c r="AY72" t="str">
        <f t="shared" si="11"/>
        <v>DENTRO DO PRAZO JURIDICO</v>
      </c>
    </row>
    <row r="73" spans="1:51" ht="24.75" customHeight="1" x14ac:dyDescent="0.35">
      <c r="A73" s="164" t="s">
        <v>811</v>
      </c>
      <c r="B73" s="144">
        <v>1400</v>
      </c>
      <c r="C73" s="129" t="s">
        <v>836</v>
      </c>
      <c r="D73" s="129" t="s">
        <v>852</v>
      </c>
      <c r="E73" s="150"/>
      <c r="F73" s="165">
        <v>45190</v>
      </c>
      <c r="G73" s="129">
        <f t="shared" si="8"/>
        <v>-48</v>
      </c>
      <c r="H73" s="141">
        <v>45142</v>
      </c>
      <c r="I73" s="129" t="str">
        <f t="shared" si="9"/>
        <v>RETROATIVO</v>
      </c>
      <c r="J73" s="129" t="s">
        <v>1516</v>
      </c>
      <c r="K73" s="144">
        <v>2637</v>
      </c>
      <c r="L73" s="129" t="s">
        <v>839</v>
      </c>
      <c r="M73" s="129" t="s">
        <v>816</v>
      </c>
      <c r="N73" s="129" t="s">
        <v>817</v>
      </c>
      <c r="O73" s="129" t="s">
        <v>1517</v>
      </c>
      <c r="P73" s="129" t="s">
        <v>1518</v>
      </c>
      <c r="Q73" s="129" t="s">
        <v>1519</v>
      </c>
      <c r="R73" s="163" t="s">
        <v>1520</v>
      </c>
      <c r="S73" s="141" t="s">
        <v>858</v>
      </c>
      <c r="T73" s="141" t="s">
        <v>1521</v>
      </c>
      <c r="U73" s="141">
        <v>45229</v>
      </c>
      <c r="V73" s="129"/>
      <c r="W73" s="163" t="s">
        <v>823</v>
      </c>
      <c r="X73" s="142" t="s">
        <v>824</v>
      </c>
      <c r="Y73" s="166" t="s">
        <v>825</v>
      </c>
      <c r="Z73" s="166" t="s">
        <v>825</v>
      </c>
      <c r="AA73" s="142" t="s">
        <v>1150</v>
      </c>
      <c r="AB73" s="129"/>
      <c r="AC73" s="129"/>
      <c r="AD73" s="129"/>
      <c r="AE73" s="172" t="s">
        <v>1522</v>
      </c>
      <c r="AF73" s="129" t="s">
        <v>828</v>
      </c>
      <c r="AG73" s="163" t="s">
        <v>39</v>
      </c>
      <c r="AH73" s="129"/>
      <c r="AI73" s="129"/>
      <c r="AJ73" s="129"/>
      <c r="AK73" s="129"/>
      <c r="AL73" s="129"/>
      <c r="AM73" s="129" t="s">
        <v>831</v>
      </c>
      <c r="AN73" s="144">
        <v>116982590156</v>
      </c>
      <c r="AO73" s="207" t="s">
        <v>1523</v>
      </c>
      <c r="AP73" s="129" t="s">
        <v>1524</v>
      </c>
      <c r="AQ73" s="141"/>
      <c r="AR73" s="141"/>
      <c r="AS73" s="141"/>
      <c r="AT73" s="141"/>
      <c r="AU73" s="141"/>
      <c r="AV73" s="150">
        <f t="shared" si="10"/>
        <v>0</v>
      </c>
      <c r="AW73" s="150"/>
      <c r="AX73" s="152"/>
      <c r="AY73" t="str">
        <f t="shared" si="11"/>
        <v>DENTRO DO PRAZO JURIDICO</v>
      </c>
    </row>
    <row r="74" spans="1:51" ht="24.75" customHeight="1" x14ac:dyDescent="0.35">
      <c r="A74" s="164" t="s">
        <v>811</v>
      </c>
      <c r="B74" s="144">
        <v>1401</v>
      </c>
      <c r="C74" s="129" t="s">
        <v>836</v>
      </c>
      <c r="D74" s="129" t="s">
        <v>852</v>
      </c>
      <c r="E74" s="150"/>
      <c r="F74" s="165">
        <v>45190</v>
      </c>
      <c r="G74" s="129">
        <f t="shared" si="8"/>
        <v>-20</v>
      </c>
      <c r="H74" s="141">
        <v>45170</v>
      </c>
      <c r="I74" s="129" t="str">
        <f t="shared" si="9"/>
        <v>RETROATIVO</v>
      </c>
      <c r="J74" s="129" t="s">
        <v>1525</v>
      </c>
      <c r="K74" s="144">
        <v>2632</v>
      </c>
      <c r="L74" s="129" t="s">
        <v>839</v>
      </c>
      <c r="M74" s="129" t="s">
        <v>816</v>
      </c>
      <c r="N74" s="129" t="s">
        <v>817</v>
      </c>
      <c r="O74" s="204" t="s">
        <v>1526</v>
      </c>
      <c r="P74" s="129" t="s">
        <v>1527</v>
      </c>
      <c r="Q74" s="129" t="s">
        <v>1528</v>
      </c>
      <c r="R74" s="163" t="s">
        <v>1529</v>
      </c>
      <c r="S74" s="141" t="s">
        <v>858</v>
      </c>
      <c r="T74" s="141" t="s">
        <v>1530</v>
      </c>
      <c r="U74" s="141">
        <v>45284</v>
      </c>
      <c r="V74" s="129"/>
      <c r="W74" s="163" t="s">
        <v>823</v>
      </c>
      <c r="X74" s="142" t="s">
        <v>824</v>
      </c>
      <c r="Y74" s="166" t="s">
        <v>825</v>
      </c>
      <c r="Z74" s="166" t="s">
        <v>825</v>
      </c>
      <c r="AA74" s="142" t="s">
        <v>1223</v>
      </c>
      <c r="AB74" s="129"/>
      <c r="AC74" s="129"/>
      <c r="AD74" s="129"/>
      <c r="AE74" s="172" t="s">
        <v>1276</v>
      </c>
      <c r="AF74" s="129" t="s">
        <v>873</v>
      </c>
      <c r="AG74" s="129" t="s">
        <v>28</v>
      </c>
      <c r="AH74" s="129"/>
      <c r="AI74" s="129"/>
      <c r="AJ74" s="129"/>
      <c r="AK74" s="129"/>
      <c r="AL74" s="129"/>
      <c r="AM74" s="129" t="s">
        <v>831</v>
      </c>
      <c r="AN74" s="129" t="s">
        <v>1531</v>
      </c>
      <c r="AO74" s="152" t="s">
        <v>1532</v>
      </c>
      <c r="AP74" s="129" t="s">
        <v>1533</v>
      </c>
      <c r="AQ74" s="141"/>
      <c r="AR74" s="141"/>
      <c r="AS74" s="141"/>
      <c r="AT74" s="141"/>
      <c r="AU74" s="141"/>
      <c r="AV74" s="150">
        <f t="shared" si="10"/>
        <v>0</v>
      </c>
      <c r="AW74" s="150"/>
      <c r="AX74" s="152"/>
      <c r="AY74" t="str">
        <f t="shared" si="11"/>
        <v>DENTRO DO PRAZO JURIDICO</v>
      </c>
    </row>
    <row r="75" spans="1:51" ht="24.75" customHeight="1" x14ac:dyDescent="0.35">
      <c r="A75" s="164" t="s">
        <v>811</v>
      </c>
      <c r="B75" s="144">
        <v>1402</v>
      </c>
      <c r="C75" s="129" t="s">
        <v>836</v>
      </c>
      <c r="D75" s="129" t="s">
        <v>813</v>
      </c>
      <c r="E75" s="150"/>
      <c r="F75" s="165">
        <v>45190</v>
      </c>
      <c r="G75" s="129">
        <f t="shared" si="8"/>
        <v>-48</v>
      </c>
      <c r="H75" s="141">
        <v>45142</v>
      </c>
      <c r="I75" s="129" t="str">
        <f t="shared" si="9"/>
        <v>RETROATIVO</v>
      </c>
      <c r="J75" s="129" t="s">
        <v>1534</v>
      </c>
      <c r="K75" s="144">
        <v>2636</v>
      </c>
      <c r="L75" s="129" t="s">
        <v>839</v>
      </c>
      <c r="M75" s="129" t="s">
        <v>816</v>
      </c>
      <c r="N75" s="129" t="s">
        <v>817</v>
      </c>
      <c r="O75" s="129" t="s">
        <v>1535</v>
      </c>
      <c r="P75" s="129" t="s">
        <v>1536</v>
      </c>
      <c r="Q75" s="129" t="s">
        <v>1537</v>
      </c>
      <c r="R75" s="163" t="s">
        <v>1520</v>
      </c>
      <c r="S75" s="141">
        <v>45197</v>
      </c>
      <c r="T75" s="141" t="s">
        <v>1149</v>
      </c>
      <c r="U75" s="141">
        <v>45230</v>
      </c>
      <c r="V75" s="129"/>
      <c r="W75" s="163" t="s">
        <v>823</v>
      </c>
      <c r="X75" s="142" t="s">
        <v>824</v>
      </c>
      <c r="Y75" s="166" t="s">
        <v>825</v>
      </c>
      <c r="Z75" s="166" t="s">
        <v>825</v>
      </c>
      <c r="AA75" s="142" t="s">
        <v>1150</v>
      </c>
      <c r="AB75" s="129"/>
      <c r="AC75" s="129"/>
      <c r="AD75" s="129"/>
      <c r="AE75" s="172" t="s">
        <v>1538</v>
      </c>
      <c r="AF75" s="129" t="s">
        <v>828</v>
      </c>
      <c r="AG75" s="163" t="s">
        <v>39</v>
      </c>
      <c r="AH75" s="129"/>
      <c r="AI75" s="129"/>
      <c r="AJ75" s="129"/>
      <c r="AK75" s="129"/>
      <c r="AL75" s="129"/>
      <c r="AM75" s="129" t="s">
        <v>831</v>
      </c>
      <c r="AN75" s="144">
        <v>11982597184</v>
      </c>
      <c r="AO75" s="152" t="s">
        <v>1539</v>
      </c>
      <c r="AP75" s="129" t="s">
        <v>1540</v>
      </c>
      <c r="AQ75" s="141">
        <v>45194</v>
      </c>
      <c r="AR75" s="141">
        <v>45194</v>
      </c>
      <c r="AS75" s="141">
        <v>45194</v>
      </c>
      <c r="AT75" s="141" t="s">
        <v>1541</v>
      </c>
      <c r="AU75" s="141">
        <v>45202</v>
      </c>
      <c r="AV75" s="150">
        <f t="shared" si="10"/>
        <v>8</v>
      </c>
      <c r="AW75" s="150"/>
      <c r="AX75" s="219" t="s">
        <v>1542</v>
      </c>
      <c r="AY75" t="str">
        <f t="shared" si="11"/>
        <v>DENTRO DO PRAZO JURIDICO</v>
      </c>
    </row>
    <row r="76" spans="1:51" ht="24.75" customHeight="1" x14ac:dyDescent="0.35">
      <c r="A76" s="164" t="s">
        <v>811</v>
      </c>
      <c r="B76" s="144">
        <v>1411</v>
      </c>
      <c r="C76" s="129" t="s">
        <v>836</v>
      </c>
      <c r="D76" s="129" t="s">
        <v>852</v>
      </c>
      <c r="E76" s="150"/>
      <c r="F76" s="141">
        <v>45194</v>
      </c>
      <c r="G76" s="129">
        <f t="shared" si="8"/>
        <v>-42</v>
      </c>
      <c r="H76" s="141">
        <v>45152</v>
      </c>
      <c r="I76" s="163" t="str">
        <f t="shared" si="9"/>
        <v>RETROATIVO</v>
      </c>
      <c r="J76" s="129" t="s">
        <v>1543</v>
      </c>
      <c r="K76" s="144">
        <v>2679</v>
      </c>
      <c r="L76" s="129" t="s">
        <v>914</v>
      </c>
      <c r="M76" s="129" t="s">
        <v>816</v>
      </c>
      <c r="N76" s="129" t="s">
        <v>817</v>
      </c>
      <c r="O76" s="129" t="s">
        <v>1544</v>
      </c>
      <c r="P76" s="129" t="s">
        <v>1545</v>
      </c>
      <c r="Q76" s="129" t="s">
        <v>1546</v>
      </c>
      <c r="R76" s="163" t="s">
        <v>1547</v>
      </c>
      <c r="S76" s="141" t="s">
        <v>858</v>
      </c>
      <c r="T76" s="141" t="s">
        <v>1521</v>
      </c>
      <c r="U76" s="141">
        <v>45229</v>
      </c>
      <c r="V76" s="129"/>
      <c r="W76" s="129" t="s">
        <v>846</v>
      </c>
      <c r="X76" s="142" t="s">
        <v>824</v>
      </c>
      <c r="Y76" s="166" t="s">
        <v>825</v>
      </c>
      <c r="Z76" s="166" t="s">
        <v>825</v>
      </c>
      <c r="AA76" s="142" t="s">
        <v>1150</v>
      </c>
      <c r="AB76" s="129"/>
      <c r="AC76" s="129"/>
      <c r="AD76" s="129"/>
      <c r="AE76" s="172" t="s">
        <v>1522</v>
      </c>
      <c r="AF76" s="129" t="s">
        <v>828</v>
      </c>
      <c r="AG76" s="163" t="s">
        <v>39</v>
      </c>
      <c r="AH76" s="129"/>
      <c r="AI76" s="129"/>
      <c r="AJ76" s="129"/>
      <c r="AK76" s="129"/>
      <c r="AL76" s="129"/>
      <c r="AM76" s="129" t="s">
        <v>831</v>
      </c>
      <c r="AN76" s="212" t="s">
        <v>1548</v>
      </c>
      <c r="AO76" s="152" t="s">
        <v>1549</v>
      </c>
      <c r="AP76" s="129" t="s">
        <v>1550</v>
      </c>
      <c r="AQ76" s="141"/>
      <c r="AR76" s="141"/>
      <c r="AS76" s="141"/>
      <c r="AT76" s="141"/>
      <c r="AU76" s="141"/>
      <c r="AV76" s="150">
        <f t="shared" si="10"/>
        <v>0</v>
      </c>
      <c r="AW76" s="150"/>
      <c r="AX76" s="152"/>
      <c r="AY76" t="str">
        <f t="shared" si="11"/>
        <v>DENTRO DO PRAZO JURIDICO</v>
      </c>
    </row>
    <row r="77" spans="1:51" ht="24.75" customHeight="1" x14ac:dyDescent="0.35">
      <c r="A77" s="164" t="s">
        <v>811</v>
      </c>
      <c r="B77" s="144">
        <v>1412</v>
      </c>
      <c r="C77" s="129" t="s">
        <v>836</v>
      </c>
      <c r="D77" s="129" t="s">
        <v>852</v>
      </c>
      <c r="E77" s="150"/>
      <c r="F77" s="141">
        <v>45194</v>
      </c>
      <c r="G77" s="129">
        <f t="shared" si="8"/>
        <v>16</v>
      </c>
      <c r="H77" s="141">
        <v>45210</v>
      </c>
      <c r="I77" s="163" t="str">
        <f t="shared" si="9"/>
        <v>DENTRO DO PRAZO</v>
      </c>
      <c r="J77" s="129" t="s">
        <v>1551</v>
      </c>
      <c r="K77" s="144">
        <v>2638</v>
      </c>
      <c r="L77" s="129" t="s">
        <v>815</v>
      </c>
      <c r="M77" s="129" t="s">
        <v>816</v>
      </c>
      <c r="N77" s="129" t="s">
        <v>817</v>
      </c>
      <c r="O77" s="129" t="s">
        <v>1552</v>
      </c>
      <c r="P77" s="129" t="s">
        <v>1553</v>
      </c>
      <c r="Q77" s="129" t="s">
        <v>1554</v>
      </c>
      <c r="R77" s="163" t="s">
        <v>1555</v>
      </c>
      <c r="S77" s="141" t="s">
        <v>858</v>
      </c>
      <c r="T77" s="141" t="s">
        <v>1556</v>
      </c>
      <c r="U77" s="141">
        <v>45241</v>
      </c>
      <c r="V77" s="129"/>
      <c r="W77" s="163" t="s">
        <v>823</v>
      </c>
      <c r="X77" s="142" t="s">
        <v>824</v>
      </c>
      <c r="Y77" s="166" t="s">
        <v>825</v>
      </c>
      <c r="Z77" s="166" t="s">
        <v>825</v>
      </c>
      <c r="AA77" s="142" t="s">
        <v>1287</v>
      </c>
      <c r="AB77" s="129"/>
      <c r="AC77" s="129"/>
      <c r="AD77" s="129"/>
      <c r="AE77" s="172" t="s">
        <v>1276</v>
      </c>
      <c r="AF77" s="129" t="s">
        <v>873</v>
      </c>
      <c r="AG77" s="129" t="s">
        <v>28</v>
      </c>
      <c r="AH77" s="129"/>
      <c r="AI77" s="129"/>
      <c r="AJ77" s="129"/>
      <c r="AK77" s="129"/>
      <c r="AL77" s="129"/>
      <c r="AM77" s="129" t="s">
        <v>831</v>
      </c>
      <c r="AN77" s="213">
        <v>11956046451</v>
      </c>
      <c r="AO77" s="207" t="s">
        <v>1557</v>
      </c>
      <c r="AP77" s="129" t="s">
        <v>1558</v>
      </c>
      <c r="AQ77" s="141"/>
      <c r="AR77" s="141"/>
      <c r="AS77" s="141"/>
      <c r="AT77" s="141"/>
      <c r="AU77" s="141"/>
      <c r="AV77" s="150">
        <f t="shared" si="10"/>
        <v>0</v>
      </c>
      <c r="AW77" s="150"/>
      <c r="AX77" s="152"/>
      <c r="AY77" t="str">
        <f t="shared" si="11"/>
        <v>DENTRO DO PRAZO JURIDICO</v>
      </c>
    </row>
    <row r="78" spans="1:51" ht="24.75" customHeight="1" x14ac:dyDescent="0.35">
      <c r="A78" s="164" t="s">
        <v>811</v>
      </c>
      <c r="B78" s="164">
        <v>1413</v>
      </c>
      <c r="C78" s="163" t="s">
        <v>836</v>
      </c>
      <c r="D78" s="163" t="s">
        <v>813</v>
      </c>
      <c r="E78" s="168"/>
      <c r="F78" s="165">
        <v>45194</v>
      </c>
      <c r="G78" s="163">
        <f t="shared" si="8"/>
        <v>19</v>
      </c>
      <c r="H78" s="165">
        <v>45213</v>
      </c>
      <c r="I78" s="163" t="str">
        <f t="shared" si="9"/>
        <v>DENTRO DO PRAZO</v>
      </c>
      <c r="J78" s="163" t="s">
        <v>1559</v>
      </c>
      <c r="K78" s="164">
        <v>2684</v>
      </c>
      <c r="L78" s="163" t="s">
        <v>914</v>
      </c>
      <c r="M78" s="129" t="s">
        <v>840</v>
      </c>
      <c r="N78" s="163" t="s">
        <v>817</v>
      </c>
      <c r="O78" s="163" t="s">
        <v>1560</v>
      </c>
      <c r="P78" s="163" t="s">
        <v>1561</v>
      </c>
      <c r="Q78" s="163" t="s">
        <v>1562</v>
      </c>
      <c r="R78" s="163" t="s">
        <v>1563</v>
      </c>
      <c r="S78" s="165">
        <v>45205</v>
      </c>
      <c r="T78" s="165" t="s">
        <v>1564</v>
      </c>
      <c r="U78" s="165">
        <v>45214</v>
      </c>
      <c r="V78" s="163"/>
      <c r="W78" s="163" t="s">
        <v>823</v>
      </c>
      <c r="X78" s="166" t="s">
        <v>824</v>
      </c>
      <c r="Y78" s="166" t="s">
        <v>825</v>
      </c>
      <c r="Z78" s="166" t="s">
        <v>825</v>
      </c>
      <c r="AA78" s="166" t="s">
        <v>1565</v>
      </c>
      <c r="AB78" s="163"/>
      <c r="AC78" s="163"/>
      <c r="AD78" s="163"/>
      <c r="AE78" s="172" t="s">
        <v>1276</v>
      </c>
      <c r="AF78" s="163" t="s">
        <v>873</v>
      </c>
      <c r="AG78" s="163" t="s">
        <v>28</v>
      </c>
      <c r="AH78" s="163"/>
      <c r="AI78" s="163"/>
      <c r="AJ78" s="163"/>
      <c r="AK78" s="163"/>
      <c r="AL78" s="163"/>
      <c r="AM78" s="163" t="s">
        <v>831</v>
      </c>
      <c r="AN78" s="163" t="s">
        <v>1566</v>
      </c>
      <c r="AO78" s="167" t="s">
        <v>1567</v>
      </c>
      <c r="AP78" s="163" t="s">
        <v>1568</v>
      </c>
      <c r="AQ78" s="165">
        <v>45227</v>
      </c>
      <c r="AR78" s="165">
        <v>45228</v>
      </c>
      <c r="AS78" s="165">
        <v>45202</v>
      </c>
      <c r="AT78" s="165">
        <v>45205</v>
      </c>
      <c r="AU78" s="165">
        <v>45205</v>
      </c>
      <c r="AV78" s="150">
        <f t="shared" si="10"/>
        <v>-22</v>
      </c>
      <c r="AW78" s="168"/>
      <c r="AX78" s="218" t="s">
        <v>1569</v>
      </c>
      <c r="AY78" t="str">
        <f t="shared" si="11"/>
        <v>DENTRO DO PRAZO JURIDICO</v>
      </c>
    </row>
    <row r="79" spans="1:51" ht="24.75" customHeight="1" x14ac:dyDescent="0.35">
      <c r="A79" s="144" t="s">
        <v>811</v>
      </c>
      <c r="B79" s="144">
        <v>1422</v>
      </c>
      <c r="C79" s="129" t="s">
        <v>836</v>
      </c>
      <c r="D79" s="129" t="s">
        <v>852</v>
      </c>
      <c r="E79" s="150"/>
      <c r="F79" s="141">
        <v>45195</v>
      </c>
      <c r="G79" s="129">
        <f t="shared" si="8"/>
        <v>-43</v>
      </c>
      <c r="H79" s="141">
        <v>45152</v>
      </c>
      <c r="I79" s="129" t="str">
        <f t="shared" si="9"/>
        <v>RETROATIVO</v>
      </c>
      <c r="J79" s="129" t="s">
        <v>1570</v>
      </c>
      <c r="K79" s="144">
        <v>2690</v>
      </c>
      <c r="L79" s="129" t="s">
        <v>914</v>
      </c>
      <c r="M79" s="129" t="s">
        <v>816</v>
      </c>
      <c r="N79" s="129" t="s">
        <v>817</v>
      </c>
      <c r="O79" s="129" t="s">
        <v>1571</v>
      </c>
      <c r="P79" s="129" t="s">
        <v>1572</v>
      </c>
      <c r="Q79" s="129" t="s">
        <v>1573</v>
      </c>
      <c r="R79" s="163" t="s">
        <v>1520</v>
      </c>
      <c r="S79" s="141" t="s">
        <v>858</v>
      </c>
      <c r="T79" s="141" t="s">
        <v>1149</v>
      </c>
      <c r="U79" s="141">
        <v>45230</v>
      </c>
      <c r="V79" s="129"/>
      <c r="W79" s="129" t="s">
        <v>846</v>
      </c>
      <c r="X79" s="142" t="s">
        <v>824</v>
      </c>
      <c r="Y79" s="142" t="s">
        <v>825</v>
      </c>
      <c r="Z79" s="142" t="s">
        <v>825</v>
      </c>
      <c r="AA79" s="142" t="s">
        <v>1150</v>
      </c>
      <c r="AB79" s="129"/>
      <c r="AC79" s="129"/>
      <c r="AD79" s="129"/>
      <c r="AE79" s="172" t="s">
        <v>1522</v>
      </c>
      <c r="AF79" s="129" t="s">
        <v>828</v>
      </c>
      <c r="AG79" s="129" t="s">
        <v>39</v>
      </c>
      <c r="AH79" s="129"/>
      <c r="AI79" s="129"/>
      <c r="AJ79" s="129"/>
      <c r="AK79" s="129"/>
      <c r="AL79" s="129"/>
      <c r="AM79" s="129" t="s">
        <v>831</v>
      </c>
      <c r="AN79" s="144">
        <v>11982641661</v>
      </c>
      <c r="AO79" s="152" t="s">
        <v>1574</v>
      </c>
      <c r="AP79" s="129" t="s">
        <v>1575</v>
      </c>
      <c r="AQ79" s="141"/>
      <c r="AR79" s="141"/>
      <c r="AS79" s="141"/>
      <c r="AT79" s="141"/>
      <c r="AU79" s="141"/>
      <c r="AV79" s="150">
        <f t="shared" si="10"/>
        <v>0</v>
      </c>
      <c r="AW79" s="150"/>
      <c r="AX79" s="152"/>
      <c r="AY79" t="str">
        <f t="shared" si="11"/>
        <v>DENTRO DO PRAZO JURIDICO</v>
      </c>
    </row>
    <row r="80" spans="1:51" ht="24.75" customHeight="1" x14ac:dyDescent="0.35">
      <c r="A80" s="164" t="s">
        <v>811</v>
      </c>
      <c r="B80" s="164">
        <v>1422</v>
      </c>
      <c r="C80" s="163" t="s">
        <v>836</v>
      </c>
      <c r="D80" s="163" t="s">
        <v>837</v>
      </c>
      <c r="E80" s="168"/>
      <c r="F80" s="165">
        <v>45195</v>
      </c>
      <c r="G80" s="163">
        <f t="shared" si="8"/>
        <v>0</v>
      </c>
      <c r="H80" s="165">
        <v>45195</v>
      </c>
      <c r="I80" s="163" t="str">
        <f t="shared" si="9"/>
        <v>RETROATIVO</v>
      </c>
      <c r="J80" s="163" t="s">
        <v>1576</v>
      </c>
      <c r="K80" s="164"/>
      <c r="L80" s="163" t="s">
        <v>914</v>
      </c>
      <c r="M80" s="163" t="s">
        <v>816</v>
      </c>
      <c r="N80" s="163" t="s">
        <v>1029</v>
      </c>
      <c r="O80" s="163" t="s">
        <v>1577</v>
      </c>
      <c r="P80" s="163"/>
      <c r="Q80" s="163" t="s">
        <v>1578</v>
      </c>
      <c r="R80" s="163" t="s">
        <v>1579</v>
      </c>
      <c r="S80" s="165">
        <v>45198</v>
      </c>
      <c r="T80" s="165" t="s">
        <v>1580</v>
      </c>
      <c r="U80" s="165">
        <v>45929</v>
      </c>
      <c r="V80" s="168">
        <f ca="1">U80-TODAY()</f>
        <v>536</v>
      </c>
      <c r="W80" s="163" t="s">
        <v>823</v>
      </c>
      <c r="X80" s="166"/>
      <c r="Y80" s="166" t="s">
        <v>825</v>
      </c>
      <c r="Z80" s="166" t="s">
        <v>825</v>
      </c>
      <c r="AA80" s="166"/>
      <c r="AB80" s="163"/>
      <c r="AC80" s="163"/>
      <c r="AD80" s="163"/>
      <c r="AE80" s="176" t="s">
        <v>973</v>
      </c>
      <c r="AF80" s="163" t="s">
        <v>1581</v>
      </c>
      <c r="AG80" s="163" t="s">
        <v>1582</v>
      </c>
      <c r="AH80" s="163"/>
      <c r="AI80" s="163"/>
      <c r="AJ80" s="163"/>
      <c r="AK80" s="163"/>
      <c r="AL80" s="163"/>
      <c r="AM80" s="163" t="s">
        <v>1583</v>
      </c>
      <c r="AN80" s="164"/>
      <c r="AO80" s="167"/>
      <c r="AP80" s="163"/>
      <c r="AQ80" s="165">
        <v>45195</v>
      </c>
      <c r="AR80" s="165">
        <v>45197</v>
      </c>
      <c r="AS80" s="165">
        <v>45201</v>
      </c>
      <c r="AT80" s="165">
        <v>45201</v>
      </c>
      <c r="AU80" s="165">
        <v>45205</v>
      </c>
      <c r="AV80" s="150">
        <f t="shared" si="10"/>
        <v>10</v>
      </c>
      <c r="AW80" s="168"/>
      <c r="AX80" s="218" t="s">
        <v>1584</v>
      </c>
      <c r="AY80" t="str">
        <f t="shared" si="11"/>
        <v>DENTRO DO PRAZO JURIDICO</v>
      </c>
    </row>
    <row r="81" spans="1:51" ht="24.75" customHeight="1" x14ac:dyDescent="0.35">
      <c r="A81" s="144" t="s">
        <v>811</v>
      </c>
      <c r="B81" s="144">
        <v>1431</v>
      </c>
      <c r="C81" s="163" t="s">
        <v>836</v>
      </c>
      <c r="D81" s="129" t="s">
        <v>813</v>
      </c>
      <c r="E81" s="150"/>
      <c r="F81" s="141">
        <v>45195</v>
      </c>
      <c r="G81" s="129">
        <f t="shared" si="8"/>
        <v>-33</v>
      </c>
      <c r="H81" s="141">
        <v>45162</v>
      </c>
      <c r="I81" s="129" t="str">
        <f t="shared" si="9"/>
        <v>RETROATIVO</v>
      </c>
      <c r="J81" s="129" t="s">
        <v>1585</v>
      </c>
      <c r="K81" s="144">
        <v>2686</v>
      </c>
      <c r="L81" s="129" t="s">
        <v>839</v>
      </c>
      <c r="M81" s="129" t="s">
        <v>816</v>
      </c>
      <c r="N81" s="129" t="s">
        <v>817</v>
      </c>
      <c r="O81" s="163" t="s">
        <v>1586</v>
      </c>
      <c r="P81" s="129" t="s">
        <v>1587</v>
      </c>
      <c r="Q81" s="129" t="s">
        <v>1588</v>
      </c>
      <c r="R81" s="129" t="s">
        <v>1589</v>
      </c>
      <c r="S81" s="141">
        <v>45205</v>
      </c>
      <c r="T81" s="141" t="s">
        <v>1590</v>
      </c>
      <c r="U81" s="141">
        <v>45254</v>
      </c>
      <c r="V81" s="129"/>
      <c r="W81" s="129" t="s">
        <v>846</v>
      </c>
      <c r="X81" s="142" t="s">
        <v>824</v>
      </c>
      <c r="Y81" s="142" t="s">
        <v>825</v>
      </c>
      <c r="Z81" s="142" t="s">
        <v>825</v>
      </c>
      <c r="AA81" s="142" t="s">
        <v>1212</v>
      </c>
      <c r="AB81" s="129"/>
      <c r="AC81" s="129"/>
      <c r="AD81" s="129"/>
      <c r="AE81" s="172" t="s">
        <v>1591</v>
      </c>
      <c r="AF81" s="129" t="s">
        <v>873</v>
      </c>
      <c r="AG81" s="129" t="s">
        <v>28</v>
      </c>
      <c r="AH81" s="129"/>
      <c r="AI81" s="129"/>
      <c r="AJ81" s="129"/>
      <c r="AK81" s="129"/>
      <c r="AL81" s="129"/>
      <c r="AM81" s="129" t="s">
        <v>831</v>
      </c>
      <c r="AN81" s="209" t="s">
        <v>1592</v>
      </c>
      <c r="AO81" s="209" t="s">
        <v>1593</v>
      </c>
      <c r="AP81" s="129" t="s">
        <v>1594</v>
      </c>
      <c r="AQ81" s="165">
        <v>45205</v>
      </c>
      <c r="AR81" s="165">
        <v>45205</v>
      </c>
      <c r="AS81" s="165">
        <v>45205</v>
      </c>
      <c r="AT81" s="165">
        <v>45205</v>
      </c>
      <c r="AU81" s="141"/>
      <c r="AV81" s="150">
        <f t="shared" si="10"/>
        <v>-45205</v>
      </c>
      <c r="AW81" s="150"/>
      <c r="AX81" s="219" t="s">
        <v>1595</v>
      </c>
      <c r="AY81" t="str">
        <f t="shared" si="11"/>
        <v>DENTRO DO PRAZO JURIDICO</v>
      </c>
    </row>
    <row r="82" spans="1:51" ht="24.75" customHeight="1" x14ac:dyDescent="0.35">
      <c r="A82" s="144" t="s">
        <v>811</v>
      </c>
      <c r="B82" s="144">
        <v>1432</v>
      </c>
      <c r="C82" s="129" t="s">
        <v>812</v>
      </c>
      <c r="D82" s="129" t="s">
        <v>813</v>
      </c>
      <c r="E82" s="150"/>
      <c r="F82" s="141">
        <v>45195</v>
      </c>
      <c r="G82" s="129">
        <f t="shared" si="8"/>
        <v>-10</v>
      </c>
      <c r="H82" s="141">
        <v>45185</v>
      </c>
      <c r="I82" s="129" t="str">
        <f t="shared" si="9"/>
        <v>RETROATIVO</v>
      </c>
      <c r="J82" s="129" t="s">
        <v>1596</v>
      </c>
      <c r="K82" s="144">
        <v>2722</v>
      </c>
      <c r="L82" s="129" t="s">
        <v>839</v>
      </c>
      <c r="M82" s="129" t="s">
        <v>816</v>
      </c>
      <c r="N82" s="129" t="s">
        <v>817</v>
      </c>
      <c r="O82" s="129" t="s">
        <v>1597</v>
      </c>
      <c r="P82" s="129" t="s">
        <v>1597</v>
      </c>
      <c r="Q82" s="129" t="s">
        <v>1598</v>
      </c>
      <c r="R82" s="129" t="s">
        <v>1599</v>
      </c>
      <c r="S82" s="141" t="s">
        <v>858</v>
      </c>
      <c r="T82" s="141" t="s">
        <v>1600</v>
      </c>
      <c r="U82" s="141">
        <v>45206</v>
      </c>
      <c r="V82" s="129"/>
      <c r="W82" s="129" t="s">
        <v>846</v>
      </c>
      <c r="X82" s="142" t="s">
        <v>824</v>
      </c>
      <c r="Y82" s="142" t="s">
        <v>825</v>
      </c>
      <c r="Z82" s="142" t="s">
        <v>825</v>
      </c>
      <c r="AA82" s="142" t="s">
        <v>995</v>
      </c>
      <c r="AB82" s="129"/>
      <c r="AC82" s="129"/>
      <c r="AD82" s="129"/>
      <c r="AE82" s="170" t="s">
        <v>827</v>
      </c>
      <c r="AF82" s="129" t="s">
        <v>828</v>
      </c>
      <c r="AG82" s="129" t="s">
        <v>22</v>
      </c>
      <c r="AH82" s="129"/>
      <c r="AI82" s="129"/>
      <c r="AJ82" s="129"/>
      <c r="AK82" s="129"/>
      <c r="AL82" s="129"/>
      <c r="AM82" s="129" t="s">
        <v>831</v>
      </c>
      <c r="AN82" s="209" t="s">
        <v>1601</v>
      </c>
      <c r="AO82" s="209" t="s">
        <v>1602</v>
      </c>
      <c r="AP82" s="129" t="s">
        <v>1603</v>
      </c>
      <c r="AQ82" s="141">
        <v>45201</v>
      </c>
      <c r="AR82" s="141">
        <v>45197</v>
      </c>
      <c r="AS82" s="141">
        <v>45198</v>
      </c>
      <c r="AT82" s="141">
        <v>45201</v>
      </c>
      <c r="AU82" s="141">
        <v>45204</v>
      </c>
      <c r="AV82" s="150">
        <f t="shared" si="10"/>
        <v>3</v>
      </c>
      <c r="AW82" s="150"/>
      <c r="AX82" s="219" t="s">
        <v>1604</v>
      </c>
      <c r="AY82" t="str">
        <f t="shared" si="11"/>
        <v>DENTRO DO PRAZO JURIDICO</v>
      </c>
    </row>
    <row r="83" spans="1:51" ht="24.75" customHeight="1" x14ac:dyDescent="0.35">
      <c r="A83" s="144" t="s">
        <v>811</v>
      </c>
      <c r="B83" s="164">
        <v>1427</v>
      </c>
      <c r="C83" s="163" t="s">
        <v>836</v>
      </c>
      <c r="D83" s="163" t="s">
        <v>852</v>
      </c>
      <c r="E83" s="168"/>
      <c r="F83" s="165">
        <v>45195</v>
      </c>
      <c r="G83" s="163">
        <f t="shared" si="8"/>
        <v>0</v>
      </c>
      <c r="H83" s="165">
        <v>45195</v>
      </c>
      <c r="I83" s="163" t="str">
        <f t="shared" si="9"/>
        <v>RETROATIVO</v>
      </c>
      <c r="J83" s="163" t="s">
        <v>1605</v>
      </c>
      <c r="K83" s="164">
        <v>2467</v>
      </c>
      <c r="L83" s="163" t="s">
        <v>839</v>
      </c>
      <c r="M83" s="163" t="s">
        <v>966</v>
      </c>
      <c r="N83" s="163" t="s">
        <v>817</v>
      </c>
      <c r="O83" s="163" t="s">
        <v>1606</v>
      </c>
      <c r="P83" s="163"/>
      <c r="Q83" s="163" t="s">
        <v>1303</v>
      </c>
      <c r="R83" s="163" t="s">
        <v>1607</v>
      </c>
      <c r="S83" s="165" t="s">
        <v>858</v>
      </c>
      <c r="T83" s="165" t="s">
        <v>1608</v>
      </c>
      <c r="U83" s="165"/>
      <c r="V83" s="163"/>
      <c r="W83" s="163" t="s">
        <v>823</v>
      </c>
      <c r="X83" s="142" t="s">
        <v>824</v>
      </c>
      <c r="Y83" s="166" t="s">
        <v>825</v>
      </c>
      <c r="Z83" s="166" t="s">
        <v>825</v>
      </c>
      <c r="AA83" s="166" t="s">
        <v>1609</v>
      </c>
      <c r="AB83" s="163"/>
      <c r="AC83" s="163"/>
      <c r="AD83" s="163"/>
      <c r="AE83" s="170" t="s">
        <v>827</v>
      </c>
      <c r="AF83" s="129" t="s">
        <v>828</v>
      </c>
      <c r="AG83" s="163" t="s">
        <v>26</v>
      </c>
      <c r="AH83" s="163"/>
      <c r="AI83" s="163"/>
      <c r="AJ83" s="163"/>
      <c r="AK83" s="163"/>
      <c r="AL83" s="163"/>
      <c r="AM83" s="163" t="s">
        <v>831</v>
      </c>
      <c r="AN83" s="164"/>
      <c r="AO83" s="167"/>
      <c r="AP83" s="163"/>
      <c r="AQ83" s="165"/>
      <c r="AR83" s="165"/>
      <c r="AS83" s="165"/>
      <c r="AT83" s="165"/>
      <c r="AU83" s="165"/>
      <c r="AV83" s="150">
        <f t="shared" si="10"/>
        <v>0</v>
      </c>
      <c r="AW83" s="168"/>
      <c r="AX83" s="167"/>
      <c r="AY83" t="str">
        <f t="shared" si="11"/>
        <v>DENTRO DO PRAZO JURIDICO</v>
      </c>
    </row>
    <row r="84" spans="1:51" ht="24.75" customHeight="1" x14ac:dyDescent="0.35">
      <c r="A84" s="164" t="s">
        <v>811</v>
      </c>
      <c r="B84" s="164">
        <v>1428</v>
      </c>
      <c r="C84" s="163" t="s">
        <v>836</v>
      </c>
      <c r="D84" s="163" t="s">
        <v>852</v>
      </c>
      <c r="E84" s="168"/>
      <c r="F84" s="165">
        <v>45195</v>
      </c>
      <c r="G84" s="163">
        <f t="shared" si="8"/>
        <v>0</v>
      </c>
      <c r="H84" s="165">
        <v>45195</v>
      </c>
      <c r="I84" s="163" t="str">
        <f t="shared" si="9"/>
        <v>RETROATIVO</v>
      </c>
      <c r="J84" s="163" t="s">
        <v>1610</v>
      </c>
      <c r="K84" s="164">
        <v>2630</v>
      </c>
      <c r="L84" s="163" t="s">
        <v>839</v>
      </c>
      <c r="M84" s="163" t="s">
        <v>966</v>
      </c>
      <c r="N84" s="163" t="s">
        <v>817</v>
      </c>
      <c r="O84" s="163" t="s">
        <v>1611</v>
      </c>
      <c r="P84" s="163"/>
      <c r="Q84" s="163" t="s">
        <v>1612</v>
      </c>
      <c r="R84" s="163" t="s">
        <v>1607</v>
      </c>
      <c r="S84" s="165" t="s">
        <v>858</v>
      </c>
      <c r="T84" s="165" t="s">
        <v>1613</v>
      </c>
      <c r="U84" s="165"/>
      <c r="V84" s="163"/>
      <c r="W84" s="163" t="s">
        <v>823</v>
      </c>
      <c r="X84" s="166" t="s">
        <v>824</v>
      </c>
      <c r="Y84" s="166" t="s">
        <v>825</v>
      </c>
      <c r="Z84" s="166" t="s">
        <v>825</v>
      </c>
      <c r="AA84" s="166" t="s">
        <v>1609</v>
      </c>
      <c r="AB84" s="163"/>
      <c r="AC84" s="163"/>
      <c r="AD84" s="163"/>
      <c r="AE84" s="214" t="s">
        <v>827</v>
      </c>
      <c r="AF84" s="163" t="s">
        <v>828</v>
      </c>
      <c r="AG84" s="163" t="s">
        <v>26</v>
      </c>
      <c r="AH84" s="163"/>
      <c r="AI84" s="163"/>
      <c r="AJ84" s="163"/>
      <c r="AK84" s="163"/>
      <c r="AL84" s="163"/>
      <c r="AM84" s="163" t="s">
        <v>831</v>
      </c>
      <c r="AN84" s="164"/>
      <c r="AO84" s="167"/>
      <c r="AP84" s="163"/>
      <c r="AQ84" s="165"/>
      <c r="AR84" s="165"/>
      <c r="AS84" s="165"/>
      <c r="AT84" s="165"/>
      <c r="AU84" s="165"/>
      <c r="AV84" s="150">
        <f t="shared" si="10"/>
        <v>0</v>
      </c>
      <c r="AW84" s="168"/>
      <c r="AX84" s="167"/>
      <c r="AY84" t="str">
        <f t="shared" si="11"/>
        <v>DENTRO DO PRAZO JURIDICO</v>
      </c>
    </row>
    <row r="85" spans="1:51" ht="24.75" customHeight="1" x14ac:dyDescent="0.35">
      <c r="A85" s="144" t="s">
        <v>811</v>
      </c>
      <c r="B85" s="144">
        <v>1429</v>
      </c>
      <c r="C85" s="129" t="s">
        <v>836</v>
      </c>
      <c r="D85" s="129" t="s">
        <v>1027</v>
      </c>
      <c r="E85" s="150"/>
      <c r="F85" s="141">
        <v>45195</v>
      </c>
      <c r="G85" s="129">
        <f t="shared" si="8"/>
        <v>4</v>
      </c>
      <c r="H85" s="141">
        <v>45199</v>
      </c>
      <c r="I85" s="129" t="str">
        <f t="shared" si="9"/>
        <v>FORA DE PRAZO</v>
      </c>
      <c r="J85" s="129" t="s">
        <v>1576</v>
      </c>
      <c r="K85" s="144">
        <v>2685</v>
      </c>
      <c r="L85" s="129" t="s">
        <v>1614</v>
      </c>
      <c r="M85" s="129" t="s">
        <v>840</v>
      </c>
      <c r="N85" s="129" t="s">
        <v>1029</v>
      </c>
      <c r="O85" s="129" t="s">
        <v>1615</v>
      </c>
      <c r="P85" s="129"/>
      <c r="Q85" s="129" t="s">
        <v>1616</v>
      </c>
      <c r="R85" s="129" t="s">
        <v>1617</v>
      </c>
      <c r="S85" s="141" t="s">
        <v>858</v>
      </c>
      <c r="T85" s="141" t="s">
        <v>1618</v>
      </c>
      <c r="U85" s="141">
        <v>45930</v>
      </c>
      <c r="V85" s="150">
        <f t="shared" ref="V85:V96" ca="1" si="12">U85-TODAY()</f>
        <v>537</v>
      </c>
      <c r="W85" s="129" t="s">
        <v>921</v>
      </c>
      <c r="X85" s="142">
        <v>2167.58</v>
      </c>
      <c r="Y85" s="142" t="s">
        <v>825</v>
      </c>
      <c r="Z85" s="142" t="s">
        <v>1619</v>
      </c>
      <c r="AA85" s="142">
        <v>50400</v>
      </c>
      <c r="AB85" s="129">
        <v>0</v>
      </c>
      <c r="AC85" s="129" t="s">
        <v>825</v>
      </c>
      <c r="AD85" s="129" t="s">
        <v>825</v>
      </c>
      <c r="AE85" s="172" t="s">
        <v>1620</v>
      </c>
      <c r="AF85" s="129" t="s">
        <v>1621</v>
      </c>
      <c r="AG85" s="129" t="s">
        <v>19</v>
      </c>
      <c r="AH85" s="129" t="s">
        <v>1622</v>
      </c>
      <c r="AI85" s="129" t="s">
        <v>1623</v>
      </c>
      <c r="AJ85" s="129" t="s">
        <v>1624</v>
      </c>
      <c r="AK85" s="129" t="s">
        <v>1625</v>
      </c>
      <c r="AL85" s="129" t="s">
        <v>1626</v>
      </c>
      <c r="AM85" s="129" t="s">
        <v>13</v>
      </c>
      <c r="AN85" s="163"/>
      <c r="AO85" s="167"/>
      <c r="AP85" s="129"/>
      <c r="AQ85" s="141"/>
      <c r="AR85" s="141"/>
      <c r="AS85" s="141"/>
      <c r="AT85" s="141"/>
      <c r="AU85" s="141"/>
      <c r="AV85" s="150">
        <f t="shared" si="10"/>
        <v>0</v>
      </c>
      <c r="AW85" s="150"/>
      <c r="AX85" s="152"/>
      <c r="AY85" t="str">
        <f t="shared" si="11"/>
        <v>DENTRO DO PRAZO JURIDICO</v>
      </c>
    </row>
    <row r="86" spans="1:51" ht="24.75" customHeight="1" x14ac:dyDescent="0.35">
      <c r="A86" s="144" t="s">
        <v>811</v>
      </c>
      <c r="B86" s="144">
        <v>1433</v>
      </c>
      <c r="C86" s="129" t="s">
        <v>836</v>
      </c>
      <c r="D86" s="129" t="s">
        <v>1627</v>
      </c>
      <c r="E86" s="150"/>
      <c r="F86" s="141">
        <v>45196</v>
      </c>
      <c r="G86" s="129">
        <f t="shared" si="8"/>
        <v>-43</v>
      </c>
      <c r="H86" s="141">
        <v>45153</v>
      </c>
      <c r="I86" s="129" t="str">
        <f t="shared" si="9"/>
        <v>RETROATIVO</v>
      </c>
      <c r="J86" s="129" t="s">
        <v>1628</v>
      </c>
      <c r="K86" s="144">
        <v>2711</v>
      </c>
      <c r="L86" s="129" t="s">
        <v>839</v>
      </c>
      <c r="M86" s="129" t="s">
        <v>816</v>
      </c>
      <c r="N86" s="129" t="s">
        <v>817</v>
      </c>
      <c r="O86" s="163" t="s">
        <v>1629</v>
      </c>
      <c r="P86" s="129" t="s">
        <v>1630</v>
      </c>
      <c r="Q86" s="129" t="s">
        <v>1631</v>
      </c>
      <c r="R86" s="129" t="s">
        <v>1632</v>
      </c>
      <c r="S86" s="141" t="s">
        <v>1633</v>
      </c>
      <c r="T86" s="141" t="s">
        <v>1436</v>
      </c>
      <c r="U86" s="141">
        <v>45245</v>
      </c>
      <c r="V86" s="150">
        <f t="shared" ca="1" si="12"/>
        <v>-148</v>
      </c>
      <c r="W86" s="129" t="s">
        <v>846</v>
      </c>
      <c r="X86" s="142" t="s">
        <v>824</v>
      </c>
      <c r="Y86" s="166" t="s">
        <v>825</v>
      </c>
      <c r="Z86" s="166" t="s">
        <v>825</v>
      </c>
      <c r="AA86" s="142" t="s">
        <v>1409</v>
      </c>
      <c r="AB86" s="129"/>
      <c r="AC86" s="129"/>
      <c r="AD86" s="129"/>
      <c r="AE86" s="172" t="s">
        <v>1276</v>
      </c>
      <c r="AF86" s="129" t="s">
        <v>873</v>
      </c>
      <c r="AG86" s="129" t="s">
        <v>28</v>
      </c>
      <c r="AH86" s="129"/>
      <c r="AI86" s="129"/>
      <c r="AJ86" s="129"/>
      <c r="AK86" s="129"/>
      <c r="AL86" s="129"/>
      <c r="AM86" s="173" t="s">
        <v>831</v>
      </c>
      <c r="AN86" s="209" t="s">
        <v>1634</v>
      </c>
      <c r="AO86" s="217" t="s">
        <v>1635</v>
      </c>
      <c r="AP86" s="177" t="s">
        <v>1636</v>
      </c>
      <c r="AQ86" s="141"/>
      <c r="AR86" s="141"/>
      <c r="AS86" s="141"/>
      <c r="AT86" s="141"/>
      <c r="AU86" s="141"/>
      <c r="AV86" s="150">
        <f t="shared" si="10"/>
        <v>0</v>
      </c>
      <c r="AW86" s="150"/>
      <c r="AX86" s="152"/>
      <c r="AY86" t="str">
        <f t="shared" si="11"/>
        <v>DENTRO DO PRAZO JURIDICO</v>
      </c>
    </row>
    <row r="87" spans="1:51" ht="24.75" customHeight="1" x14ac:dyDescent="0.35">
      <c r="A87" s="164" t="s">
        <v>811</v>
      </c>
      <c r="B87" s="164">
        <v>1434</v>
      </c>
      <c r="C87" s="163" t="s">
        <v>812</v>
      </c>
      <c r="D87" s="163" t="s">
        <v>813</v>
      </c>
      <c r="E87" s="168"/>
      <c r="F87" s="165">
        <v>45196</v>
      </c>
      <c r="G87" s="163">
        <f t="shared" si="8"/>
        <v>-13</v>
      </c>
      <c r="H87" s="165">
        <v>45183</v>
      </c>
      <c r="I87" s="163" t="str">
        <f t="shared" si="9"/>
        <v>RETROATIVO</v>
      </c>
      <c r="J87" s="163" t="s">
        <v>1637</v>
      </c>
      <c r="K87" s="164">
        <v>2712</v>
      </c>
      <c r="L87" s="163" t="s">
        <v>839</v>
      </c>
      <c r="M87" s="163" t="s">
        <v>816</v>
      </c>
      <c r="N87" s="163" t="s">
        <v>817</v>
      </c>
      <c r="O87" s="163" t="s">
        <v>1638</v>
      </c>
      <c r="P87" s="215" t="s">
        <v>1639</v>
      </c>
      <c r="Q87" s="163" t="s">
        <v>1640</v>
      </c>
      <c r="R87" s="163" t="s">
        <v>1641</v>
      </c>
      <c r="S87" s="165">
        <v>45205</v>
      </c>
      <c r="T87" s="165" t="s">
        <v>1642</v>
      </c>
      <c r="U87" s="165">
        <v>45185</v>
      </c>
      <c r="V87" s="150">
        <f t="shared" ca="1" si="12"/>
        <v>-208</v>
      </c>
      <c r="W87" s="163" t="s">
        <v>846</v>
      </c>
      <c r="X87" s="166" t="s">
        <v>824</v>
      </c>
      <c r="Y87" s="166" t="s">
        <v>825</v>
      </c>
      <c r="Z87" s="166" t="s">
        <v>825</v>
      </c>
      <c r="AA87" s="166" t="s">
        <v>871</v>
      </c>
      <c r="AB87" s="163"/>
      <c r="AC87" s="163"/>
      <c r="AD87" s="163"/>
      <c r="AE87" s="214" t="s">
        <v>827</v>
      </c>
      <c r="AF87" s="163" t="s">
        <v>828</v>
      </c>
      <c r="AG87" s="163" t="s">
        <v>39</v>
      </c>
      <c r="AH87" s="163"/>
      <c r="AI87" s="163"/>
      <c r="AJ87" s="163"/>
      <c r="AK87" s="163"/>
      <c r="AL87" s="163"/>
      <c r="AM87" s="175" t="s">
        <v>1643</v>
      </c>
      <c r="AN87" s="182" t="s">
        <v>1644</v>
      </c>
      <c r="AO87" s="228" t="s">
        <v>1645</v>
      </c>
      <c r="AP87" s="178" t="s">
        <v>1646</v>
      </c>
      <c r="AQ87" s="165">
        <v>45203</v>
      </c>
      <c r="AR87" s="165">
        <v>45201</v>
      </c>
      <c r="AS87" s="165">
        <v>45201</v>
      </c>
      <c r="AT87" s="165">
        <v>45203</v>
      </c>
      <c r="AU87" s="165">
        <v>45205</v>
      </c>
      <c r="AV87" s="150">
        <f t="shared" si="10"/>
        <v>2</v>
      </c>
      <c r="AW87" s="168"/>
      <c r="AX87" s="218" t="s">
        <v>1647</v>
      </c>
      <c r="AY87" t="str">
        <f t="shared" si="11"/>
        <v>DENTRO DO PRAZO JURIDICO</v>
      </c>
    </row>
    <row r="88" spans="1:51" ht="24.75" customHeight="1" x14ac:dyDescent="0.35">
      <c r="A88" s="164" t="s">
        <v>811</v>
      </c>
      <c r="B88" s="164">
        <v>1435</v>
      </c>
      <c r="C88" s="163" t="s">
        <v>836</v>
      </c>
      <c r="D88" s="163" t="s">
        <v>852</v>
      </c>
      <c r="E88" s="168"/>
      <c r="F88" s="165">
        <v>45197</v>
      </c>
      <c r="G88" s="163">
        <f t="shared" si="8"/>
        <v>16</v>
      </c>
      <c r="H88" s="165">
        <v>45213</v>
      </c>
      <c r="I88" s="163" t="str">
        <f t="shared" si="9"/>
        <v>DENTRO DO PRAZO</v>
      </c>
      <c r="J88" s="163" t="s">
        <v>1648</v>
      </c>
      <c r="K88" s="164">
        <v>2755</v>
      </c>
      <c r="L88" s="163" t="s">
        <v>914</v>
      </c>
      <c r="M88" s="129" t="s">
        <v>840</v>
      </c>
      <c r="N88" s="163" t="s">
        <v>1649</v>
      </c>
      <c r="O88" s="163" t="s">
        <v>1650</v>
      </c>
      <c r="P88" s="163" t="s">
        <v>1651</v>
      </c>
      <c r="Q88" s="163" t="s">
        <v>1652</v>
      </c>
      <c r="R88" s="163" t="s">
        <v>1653</v>
      </c>
      <c r="S88" s="165" t="s">
        <v>858</v>
      </c>
      <c r="T88" s="165" t="s">
        <v>1021</v>
      </c>
      <c r="U88" s="165">
        <v>45214</v>
      </c>
      <c r="V88" s="150">
        <f t="shared" ca="1" si="12"/>
        <v>-179</v>
      </c>
      <c r="W88" s="163" t="s">
        <v>823</v>
      </c>
      <c r="X88" s="166" t="s">
        <v>824</v>
      </c>
      <c r="Y88" s="166" t="s">
        <v>825</v>
      </c>
      <c r="Z88" s="166" t="s">
        <v>825</v>
      </c>
      <c r="AA88" s="166" t="s">
        <v>1654</v>
      </c>
      <c r="AB88" s="163"/>
      <c r="AC88" s="163"/>
      <c r="AD88" s="163"/>
      <c r="AE88" s="214" t="s">
        <v>1655</v>
      </c>
      <c r="AF88" s="163" t="s">
        <v>873</v>
      </c>
      <c r="AG88" s="163" t="s">
        <v>28</v>
      </c>
      <c r="AH88" s="163"/>
      <c r="AI88" s="163"/>
      <c r="AJ88" s="163"/>
      <c r="AK88" s="163"/>
      <c r="AL88" s="163"/>
      <c r="AM88" s="163" t="s">
        <v>831</v>
      </c>
      <c r="AN88" s="180" t="s">
        <v>1656</v>
      </c>
      <c r="AO88" s="229" t="s">
        <v>1657</v>
      </c>
      <c r="AP88" s="163" t="s">
        <v>1658</v>
      </c>
      <c r="AQ88" s="165">
        <v>45227</v>
      </c>
      <c r="AR88" s="165">
        <v>45228</v>
      </c>
      <c r="AS88" s="165">
        <v>45202</v>
      </c>
      <c r="AT88" s="165">
        <v>45202</v>
      </c>
      <c r="AU88" s="165"/>
      <c r="AV88" s="150">
        <f t="shared" si="10"/>
        <v>-45227</v>
      </c>
      <c r="AW88" s="168"/>
      <c r="AX88" s="167"/>
      <c r="AY88" t="str">
        <f t="shared" si="11"/>
        <v>DENTRO DO PRAZO JURIDICO</v>
      </c>
    </row>
    <row r="89" spans="1:51" ht="24.75" customHeight="1" x14ac:dyDescent="0.35">
      <c r="A89" s="164" t="s">
        <v>811</v>
      </c>
      <c r="B89" s="164">
        <v>1436</v>
      </c>
      <c r="C89" s="163" t="s">
        <v>836</v>
      </c>
      <c r="D89" s="163" t="s">
        <v>813</v>
      </c>
      <c r="E89" s="168"/>
      <c r="F89" s="165">
        <v>45197</v>
      </c>
      <c r="G89" s="163">
        <f t="shared" si="8"/>
        <v>-16</v>
      </c>
      <c r="H89" s="165">
        <v>45181</v>
      </c>
      <c r="I89" s="163" t="str">
        <f t="shared" si="9"/>
        <v>RETROATIVO</v>
      </c>
      <c r="J89" s="163" t="s">
        <v>1659</v>
      </c>
      <c r="K89" s="164">
        <v>2771</v>
      </c>
      <c r="L89" s="163" t="s">
        <v>914</v>
      </c>
      <c r="M89" s="129" t="s">
        <v>840</v>
      </c>
      <c r="N89" s="163" t="s">
        <v>1660</v>
      </c>
      <c r="O89" s="163" t="s">
        <v>1661</v>
      </c>
      <c r="P89" s="163" t="s">
        <v>1662</v>
      </c>
      <c r="Q89" s="163" t="s">
        <v>1663</v>
      </c>
      <c r="R89" s="163" t="s">
        <v>1664</v>
      </c>
      <c r="S89" s="165">
        <v>45204</v>
      </c>
      <c r="T89" s="165" t="s">
        <v>1665</v>
      </c>
      <c r="U89" s="165">
        <v>45214</v>
      </c>
      <c r="V89" s="150">
        <f t="shared" ca="1" si="12"/>
        <v>-179</v>
      </c>
      <c r="W89" s="163" t="s">
        <v>823</v>
      </c>
      <c r="X89" s="166" t="s">
        <v>824</v>
      </c>
      <c r="Y89" s="166"/>
      <c r="Z89" s="166"/>
      <c r="AA89" s="166" t="s">
        <v>1666</v>
      </c>
      <c r="AB89" s="163"/>
      <c r="AC89" s="163"/>
      <c r="AD89" s="163"/>
      <c r="AE89" s="172" t="s">
        <v>1276</v>
      </c>
      <c r="AF89" s="163" t="s">
        <v>873</v>
      </c>
      <c r="AG89" s="163" t="s">
        <v>28</v>
      </c>
      <c r="AH89" s="163"/>
      <c r="AI89" s="163"/>
      <c r="AJ89" s="163"/>
      <c r="AK89" s="163"/>
      <c r="AL89" s="163"/>
      <c r="AM89" s="163" t="s">
        <v>831</v>
      </c>
      <c r="AN89" s="163" t="s">
        <v>1667</v>
      </c>
      <c r="AO89" s="230" t="s">
        <v>1668</v>
      </c>
      <c r="AP89" s="163" t="s">
        <v>1669</v>
      </c>
      <c r="AQ89" s="165">
        <v>45197</v>
      </c>
      <c r="AR89" s="165">
        <v>45198</v>
      </c>
      <c r="AS89" s="165">
        <v>45202</v>
      </c>
      <c r="AT89" s="141">
        <v>45202</v>
      </c>
      <c r="AU89" s="141">
        <v>45208</v>
      </c>
      <c r="AV89" s="150">
        <f t="shared" si="10"/>
        <v>11</v>
      </c>
      <c r="AW89" s="168"/>
      <c r="AX89" s="218" t="s">
        <v>1670</v>
      </c>
      <c r="AY89" t="str">
        <f t="shared" si="11"/>
        <v>FORA DO PRAZO JURIDICO</v>
      </c>
    </row>
    <row r="90" spans="1:51" ht="24.75" customHeight="1" x14ac:dyDescent="0.35">
      <c r="A90" s="164" t="s">
        <v>811</v>
      </c>
      <c r="B90" s="164">
        <v>1443</v>
      </c>
      <c r="C90" s="163" t="s">
        <v>812</v>
      </c>
      <c r="D90" s="163" t="s">
        <v>813</v>
      </c>
      <c r="E90" s="168"/>
      <c r="F90" s="165">
        <v>45197</v>
      </c>
      <c r="G90" s="163">
        <f t="shared" si="8"/>
        <v>18</v>
      </c>
      <c r="H90" s="165">
        <v>45215</v>
      </c>
      <c r="I90" s="163" t="str">
        <f t="shared" si="9"/>
        <v>DENTRO DO PRAZO</v>
      </c>
      <c r="J90" s="163" t="s">
        <v>1671</v>
      </c>
      <c r="K90" s="164">
        <v>2759</v>
      </c>
      <c r="L90" s="163" t="s">
        <v>839</v>
      </c>
      <c r="M90" s="163" t="s">
        <v>816</v>
      </c>
      <c r="N90" s="163" t="s">
        <v>817</v>
      </c>
      <c r="O90" s="163" t="s">
        <v>1672</v>
      </c>
      <c r="P90" s="163" t="s">
        <v>1673</v>
      </c>
      <c r="Q90" s="163" t="s">
        <v>1674</v>
      </c>
      <c r="R90" s="163" t="s">
        <v>1675</v>
      </c>
      <c r="S90" s="165">
        <v>45208</v>
      </c>
      <c r="T90" s="165" t="s">
        <v>1676</v>
      </c>
      <c r="U90" s="165">
        <v>45218</v>
      </c>
      <c r="V90" s="150">
        <f t="shared" ca="1" si="12"/>
        <v>-175</v>
      </c>
      <c r="W90" s="163" t="s">
        <v>823</v>
      </c>
      <c r="X90" s="166" t="s">
        <v>824</v>
      </c>
      <c r="Y90" s="166" t="s">
        <v>825</v>
      </c>
      <c r="Z90" s="166" t="s">
        <v>825</v>
      </c>
      <c r="AA90" s="166" t="s">
        <v>995</v>
      </c>
      <c r="AB90" s="163"/>
      <c r="AC90" s="163"/>
      <c r="AD90" s="163"/>
      <c r="AE90" s="216" t="s">
        <v>827</v>
      </c>
      <c r="AF90" s="163" t="s">
        <v>828</v>
      </c>
      <c r="AG90" s="163" t="s">
        <v>39</v>
      </c>
      <c r="AH90" s="163"/>
      <c r="AI90" s="163"/>
      <c r="AJ90" s="163"/>
      <c r="AK90" s="163"/>
      <c r="AL90" s="163"/>
      <c r="AM90" s="163" t="s">
        <v>831</v>
      </c>
      <c r="AN90" s="163" t="s">
        <v>1677</v>
      </c>
      <c r="AO90" s="218" t="s">
        <v>1678</v>
      </c>
      <c r="AP90" s="163" t="s">
        <v>1679</v>
      </c>
      <c r="AQ90" s="165">
        <v>45205</v>
      </c>
      <c r="AR90" s="165">
        <v>45204</v>
      </c>
      <c r="AS90" s="165">
        <v>45204</v>
      </c>
      <c r="AT90" s="165">
        <v>45205</v>
      </c>
      <c r="AU90" s="165">
        <v>45208</v>
      </c>
      <c r="AV90" s="150">
        <f t="shared" si="10"/>
        <v>3</v>
      </c>
      <c r="AW90" s="168"/>
      <c r="AX90" s="218" t="s">
        <v>1680</v>
      </c>
      <c r="AY90" t="str">
        <f t="shared" si="11"/>
        <v>DENTRO DO PRAZO JURIDICO</v>
      </c>
    </row>
    <row r="91" spans="1:51" ht="24.75" customHeight="1" x14ac:dyDescent="0.35">
      <c r="A91" s="144" t="s">
        <v>811</v>
      </c>
      <c r="B91" s="144">
        <v>1444</v>
      </c>
      <c r="C91" s="129" t="s">
        <v>836</v>
      </c>
      <c r="D91" s="129" t="s">
        <v>852</v>
      </c>
      <c r="E91" s="150"/>
      <c r="F91" s="141">
        <v>45197</v>
      </c>
      <c r="G91" s="129">
        <f t="shared" si="8"/>
        <v>18</v>
      </c>
      <c r="H91" s="141">
        <v>45215</v>
      </c>
      <c r="I91" s="129" t="str">
        <f t="shared" si="9"/>
        <v>DENTRO DO PRAZO</v>
      </c>
      <c r="J91" s="129" t="s">
        <v>1681</v>
      </c>
      <c r="K91" s="144">
        <v>2758</v>
      </c>
      <c r="L91" s="129" t="s">
        <v>839</v>
      </c>
      <c r="M91" s="129" t="s">
        <v>816</v>
      </c>
      <c r="N91" s="129" t="s">
        <v>817</v>
      </c>
      <c r="O91" s="129" t="s">
        <v>1682</v>
      </c>
      <c r="P91" s="129" t="s">
        <v>1683</v>
      </c>
      <c r="Q91" s="129" t="s">
        <v>1684</v>
      </c>
      <c r="R91" s="129" t="s">
        <v>1685</v>
      </c>
      <c r="S91" s="141" t="s">
        <v>858</v>
      </c>
      <c r="T91" s="141" t="s">
        <v>1686</v>
      </c>
      <c r="U91" s="141">
        <v>45266</v>
      </c>
      <c r="V91" s="150">
        <f t="shared" ca="1" si="12"/>
        <v>-127</v>
      </c>
      <c r="W91" s="129" t="s">
        <v>823</v>
      </c>
      <c r="X91" s="142" t="s">
        <v>824</v>
      </c>
      <c r="Y91" s="142" t="s">
        <v>825</v>
      </c>
      <c r="Z91" s="142" t="s">
        <v>825</v>
      </c>
      <c r="AA91" s="142">
        <v>3589.2</v>
      </c>
      <c r="AB91" s="129" t="s">
        <v>825</v>
      </c>
      <c r="AC91" s="129" t="s">
        <v>825</v>
      </c>
      <c r="AD91" s="129" t="s">
        <v>825</v>
      </c>
      <c r="AE91" s="172" t="s">
        <v>1276</v>
      </c>
      <c r="AF91" s="129" t="s">
        <v>828</v>
      </c>
      <c r="AG91" s="129" t="s">
        <v>829</v>
      </c>
      <c r="AH91" s="129"/>
      <c r="AI91" s="129"/>
      <c r="AJ91" s="129"/>
      <c r="AK91" s="129"/>
      <c r="AL91" s="129"/>
      <c r="AM91" s="129" t="s">
        <v>831</v>
      </c>
      <c r="AN91" s="129">
        <v>11986048406</v>
      </c>
      <c r="AO91" s="152" t="s">
        <v>1687</v>
      </c>
      <c r="AP91" s="129" t="s">
        <v>1688</v>
      </c>
      <c r="AQ91" s="141">
        <v>45197</v>
      </c>
      <c r="AR91" s="141">
        <v>45197</v>
      </c>
      <c r="AS91" s="141">
        <v>45198</v>
      </c>
      <c r="AT91" s="141">
        <v>45203</v>
      </c>
      <c r="AU91" s="141"/>
      <c r="AV91" s="150">
        <f t="shared" si="10"/>
        <v>-45197</v>
      </c>
      <c r="AW91" s="150"/>
      <c r="AX91" s="152"/>
      <c r="AY91" t="str">
        <f t="shared" si="11"/>
        <v>DENTRO DO PRAZO JURIDICO</v>
      </c>
    </row>
    <row r="92" spans="1:51" ht="24.75" customHeight="1" x14ac:dyDescent="0.35">
      <c r="A92" s="144" t="s">
        <v>811</v>
      </c>
      <c r="B92" s="144">
        <v>1445</v>
      </c>
      <c r="C92" s="129" t="s">
        <v>836</v>
      </c>
      <c r="D92" s="129" t="s">
        <v>1027</v>
      </c>
      <c r="E92" s="150"/>
      <c r="F92" s="141">
        <v>45201</v>
      </c>
      <c r="G92" s="129">
        <f t="shared" si="8"/>
        <v>3</v>
      </c>
      <c r="H92" s="141">
        <v>45204</v>
      </c>
      <c r="I92" s="129" t="str">
        <f t="shared" si="9"/>
        <v>FORA DE PRAZO</v>
      </c>
      <c r="J92" s="129" t="s">
        <v>1689</v>
      </c>
      <c r="K92" s="144">
        <v>2757</v>
      </c>
      <c r="L92" s="129" t="s">
        <v>815</v>
      </c>
      <c r="M92" s="129" t="s">
        <v>840</v>
      </c>
      <c r="N92" s="129" t="s">
        <v>1372</v>
      </c>
      <c r="O92" s="129" t="s">
        <v>1690</v>
      </c>
      <c r="P92" s="129"/>
      <c r="Q92" s="129" t="s">
        <v>1691</v>
      </c>
      <c r="R92" s="129" t="s">
        <v>1692</v>
      </c>
      <c r="S92" s="141" t="s">
        <v>858</v>
      </c>
      <c r="T92" s="141" t="s">
        <v>1693</v>
      </c>
      <c r="U92" s="141"/>
      <c r="V92" s="150">
        <f t="shared" ca="1" si="12"/>
        <v>-45393</v>
      </c>
      <c r="W92" s="129" t="s">
        <v>1694</v>
      </c>
      <c r="X92" s="142" t="s">
        <v>824</v>
      </c>
      <c r="Y92" s="142" t="s">
        <v>825</v>
      </c>
      <c r="Z92" s="142" t="s">
        <v>825</v>
      </c>
      <c r="AA92" s="142">
        <v>25090</v>
      </c>
      <c r="AB92" s="129"/>
      <c r="AC92" s="129"/>
      <c r="AD92" s="129"/>
      <c r="AE92" s="172" t="s">
        <v>1276</v>
      </c>
      <c r="AF92" s="129" t="s">
        <v>873</v>
      </c>
      <c r="AG92" s="129" t="s">
        <v>28</v>
      </c>
      <c r="AH92" s="129"/>
      <c r="AI92" s="129"/>
      <c r="AJ92" s="129"/>
      <c r="AK92" s="129"/>
      <c r="AL92" s="129"/>
      <c r="AM92" s="129" t="s">
        <v>831</v>
      </c>
      <c r="AN92" s="129"/>
      <c r="AO92" s="207"/>
      <c r="AP92" s="129"/>
      <c r="AQ92" s="141"/>
      <c r="AR92" s="141"/>
      <c r="AS92" s="141"/>
      <c r="AT92" s="141"/>
      <c r="AU92" s="141"/>
      <c r="AV92" s="150">
        <f t="shared" si="10"/>
        <v>0</v>
      </c>
      <c r="AW92" s="150"/>
      <c r="AX92" s="152"/>
      <c r="AY92" t="str">
        <f t="shared" si="11"/>
        <v>DENTRO DO PRAZO JURIDICO</v>
      </c>
    </row>
    <row r="93" spans="1:51" ht="24.75" customHeight="1" x14ac:dyDescent="0.35">
      <c r="A93" s="164" t="s">
        <v>811</v>
      </c>
      <c r="B93" s="164">
        <v>1446</v>
      </c>
      <c r="C93" s="163" t="s">
        <v>836</v>
      </c>
      <c r="D93" s="163" t="s">
        <v>813</v>
      </c>
      <c r="E93" s="168"/>
      <c r="F93" s="165">
        <v>45201</v>
      </c>
      <c r="G93" s="163">
        <f t="shared" si="8"/>
        <v>3</v>
      </c>
      <c r="H93" s="165">
        <v>45204</v>
      </c>
      <c r="I93" s="163" t="str">
        <f t="shared" si="9"/>
        <v>FORA DE PRAZO</v>
      </c>
      <c r="J93" s="163" t="s">
        <v>1695</v>
      </c>
      <c r="K93" s="164">
        <v>2772</v>
      </c>
      <c r="L93" s="163" t="s">
        <v>815</v>
      </c>
      <c r="M93" s="163" t="s">
        <v>966</v>
      </c>
      <c r="N93" s="163" t="s">
        <v>817</v>
      </c>
      <c r="O93" s="163" t="s">
        <v>1696</v>
      </c>
      <c r="P93" s="163"/>
      <c r="Q93" s="163" t="s">
        <v>1697</v>
      </c>
      <c r="R93" s="163" t="s">
        <v>1698</v>
      </c>
      <c r="S93" s="165">
        <v>45202</v>
      </c>
      <c r="T93" s="165" t="s">
        <v>1699</v>
      </c>
      <c r="U93" s="165"/>
      <c r="V93" s="150">
        <f t="shared" ca="1" si="12"/>
        <v>-45393</v>
      </c>
      <c r="W93" s="163" t="s">
        <v>1694</v>
      </c>
      <c r="X93" s="166" t="s">
        <v>824</v>
      </c>
      <c r="Y93" s="166" t="s">
        <v>825</v>
      </c>
      <c r="Z93" s="166" t="s">
        <v>825</v>
      </c>
      <c r="AA93" s="166">
        <v>9000</v>
      </c>
      <c r="AB93" s="163"/>
      <c r="AC93" s="163"/>
      <c r="AD93" s="163"/>
      <c r="AE93" s="176" t="s">
        <v>1276</v>
      </c>
      <c r="AF93" s="163" t="s">
        <v>828</v>
      </c>
      <c r="AG93" s="163" t="s">
        <v>26</v>
      </c>
      <c r="AH93" s="163"/>
      <c r="AI93" s="163"/>
      <c r="AJ93" s="163"/>
      <c r="AK93" s="163"/>
      <c r="AL93" s="163"/>
      <c r="AM93" s="163" t="s">
        <v>831</v>
      </c>
      <c r="AN93" s="163"/>
      <c r="AO93" s="211"/>
      <c r="AP93" s="163"/>
      <c r="AQ93" s="165">
        <v>45204</v>
      </c>
      <c r="AR93" s="165">
        <v>45205</v>
      </c>
      <c r="AS93" s="165">
        <v>45209</v>
      </c>
      <c r="AT93" s="165">
        <v>45209</v>
      </c>
      <c r="AU93" s="165">
        <v>45205</v>
      </c>
      <c r="AV93" s="150">
        <f t="shared" si="10"/>
        <v>1</v>
      </c>
      <c r="AW93" s="168"/>
      <c r="AX93" s="218" t="s">
        <v>1700</v>
      </c>
      <c r="AY93" t="str">
        <f t="shared" si="11"/>
        <v>DENTRO DO PRAZO JURIDICO</v>
      </c>
    </row>
    <row r="94" spans="1:51" ht="24.75" customHeight="1" x14ac:dyDescent="0.35">
      <c r="A94" s="164" t="s">
        <v>811</v>
      </c>
      <c r="B94" s="164">
        <v>1448</v>
      </c>
      <c r="C94" s="163" t="s">
        <v>812</v>
      </c>
      <c r="D94" s="163" t="s">
        <v>813</v>
      </c>
      <c r="E94" s="168"/>
      <c r="F94" s="165">
        <v>45201</v>
      </c>
      <c r="G94" s="163">
        <f t="shared" si="8"/>
        <v>1</v>
      </c>
      <c r="H94" s="165">
        <v>45202</v>
      </c>
      <c r="I94" s="163" t="str">
        <f t="shared" si="9"/>
        <v>FORA DE PRAZO</v>
      </c>
      <c r="J94" s="163" t="s">
        <v>1701</v>
      </c>
      <c r="K94" s="164">
        <v>2782</v>
      </c>
      <c r="L94" s="163" t="s">
        <v>914</v>
      </c>
      <c r="M94" s="163" t="s">
        <v>816</v>
      </c>
      <c r="N94" s="163" t="s">
        <v>1649</v>
      </c>
      <c r="O94" s="129" t="s">
        <v>1702</v>
      </c>
      <c r="P94" s="163" t="s">
        <v>1703</v>
      </c>
      <c r="Q94" s="163" t="s">
        <v>1704</v>
      </c>
      <c r="R94" s="163" t="s">
        <v>1705</v>
      </c>
      <c r="S94" s="165">
        <v>45205</v>
      </c>
      <c r="T94" s="165" t="s">
        <v>1706</v>
      </c>
      <c r="U94" s="165">
        <v>45567</v>
      </c>
      <c r="V94" s="150">
        <f t="shared" ca="1" si="12"/>
        <v>174</v>
      </c>
      <c r="W94" s="163" t="s">
        <v>1707</v>
      </c>
      <c r="X94" s="166" t="s">
        <v>922</v>
      </c>
      <c r="Y94" s="166" t="s">
        <v>825</v>
      </c>
      <c r="Z94" s="166" t="s">
        <v>825</v>
      </c>
      <c r="AA94" s="166" t="s">
        <v>922</v>
      </c>
      <c r="AB94" s="163"/>
      <c r="AC94" s="163"/>
      <c r="AD94" s="163"/>
      <c r="AE94" s="176" t="s">
        <v>1708</v>
      </c>
      <c r="AF94" s="163" t="s">
        <v>873</v>
      </c>
      <c r="AG94" s="163" t="s">
        <v>28</v>
      </c>
      <c r="AH94" s="163"/>
      <c r="AI94" s="163"/>
      <c r="AJ94" s="163"/>
      <c r="AK94" s="163"/>
      <c r="AL94" s="163"/>
      <c r="AM94" s="163" t="s">
        <v>1583</v>
      </c>
      <c r="AN94" s="163" t="s">
        <v>1709</v>
      </c>
      <c r="AO94" s="218" t="s">
        <v>1710</v>
      </c>
      <c r="AP94" s="163" t="s">
        <v>1711</v>
      </c>
      <c r="AQ94" s="165">
        <v>45202</v>
      </c>
      <c r="AR94" s="165">
        <v>45203</v>
      </c>
      <c r="AS94" s="165">
        <v>45203</v>
      </c>
      <c r="AT94" s="165">
        <v>45204</v>
      </c>
      <c r="AU94" s="165">
        <v>45205</v>
      </c>
      <c r="AV94" s="150">
        <f t="shared" si="10"/>
        <v>3</v>
      </c>
      <c r="AW94" s="168"/>
      <c r="AX94" s="218" t="s">
        <v>1712</v>
      </c>
      <c r="AY94" t="str">
        <f t="shared" si="11"/>
        <v>DENTRO DO PRAZO JURIDICO</v>
      </c>
    </row>
    <row r="95" spans="1:51" ht="24.75" customHeight="1" x14ac:dyDescent="0.35">
      <c r="A95" s="164" t="s">
        <v>811</v>
      </c>
      <c r="B95" s="164">
        <v>1450</v>
      </c>
      <c r="C95" s="163" t="s">
        <v>812</v>
      </c>
      <c r="D95" s="163" t="s">
        <v>813</v>
      </c>
      <c r="E95" s="168"/>
      <c r="F95" s="165">
        <v>45202</v>
      </c>
      <c r="G95" s="163">
        <f t="shared" si="8"/>
        <v>-126</v>
      </c>
      <c r="H95" s="165">
        <v>45076</v>
      </c>
      <c r="I95" s="163" t="str">
        <f t="shared" si="9"/>
        <v>RETROATIVO</v>
      </c>
      <c r="J95" s="163" t="s">
        <v>1713</v>
      </c>
      <c r="K95" s="164">
        <v>2789</v>
      </c>
      <c r="L95" s="163" t="s">
        <v>879</v>
      </c>
      <c r="M95" s="163" t="s">
        <v>816</v>
      </c>
      <c r="N95" s="163" t="s">
        <v>817</v>
      </c>
      <c r="O95" s="129" t="s">
        <v>1714</v>
      </c>
      <c r="P95" s="163" t="s">
        <v>1715</v>
      </c>
      <c r="Q95" s="163" t="s">
        <v>1716</v>
      </c>
      <c r="R95" s="163" t="s">
        <v>1717</v>
      </c>
      <c r="S95" s="165">
        <v>45209</v>
      </c>
      <c r="T95" s="165" t="s">
        <v>1718</v>
      </c>
      <c r="U95" s="165">
        <v>45092</v>
      </c>
      <c r="V95" s="150">
        <f t="shared" ca="1" si="12"/>
        <v>-301</v>
      </c>
      <c r="W95" s="163" t="s">
        <v>846</v>
      </c>
      <c r="X95" s="166" t="s">
        <v>824</v>
      </c>
      <c r="Y95" s="166" t="s">
        <v>825</v>
      </c>
      <c r="Z95" s="166" t="s">
        <v>825</v>
      </c>
      <c r="AA95" s="166" t="s">
        <v>1081</v>
      </c>
      <c r="AB95" s="163"/>
      <c r="AC95" s="163"/>
      <c r="AD95" s="163"/>
      <c r="AE95" s="214" t="s">
        <v>827</v>
      </c>
      <c r="AF95" s="163" t="s">
        <v>828</v>
      </c>
      <c r="AG95" s="163" t="s">
        <v>26</v>
      </c>
      <c r="AH95" s="163"/>
      <c r="AI95" s="163"/>
      <c r="AJ95" s="163"/>
      <c r="AK95" s="163"/>
      <c r="AL95" s="163"/>
      <c r="AM95" s="163" t="s">
        <v>831</v>
      </c>
      <c r="AN95" s="163" t="s">
        <v>1719</v>
      </c>
      <c r="AO95" s="218" t="s">
        <v>1720</v>
      </c>
      <c r="AP95" s="163" t="s">
        <v>1721</v>
      </c>
      <c r="AQ95" s="165">
        <v>45208</v>
      </c>
      <c r="AR95" s="165">
        <v>45203</v>
      </c>
      <c r="AS95" s="165">
        <v>45204</v>
      </c>
      <c r="AT95" s="165">
        <v>45204</v>
      </c>
      <c r="AU95" s="165">
        <v>45209</v>
      </c>
      <c r="AV95" s="150">
        <f t="shared" si="10"/>
        <v>1</v>
      </c>
      <c r="AW95" s="168"/>
      <c r="AX95" s="218" t="s">
        <v>1722</v>
      </c>
      <c r="AY95" t="str">
        <f t="shared" si="11"/>
        <v>DENTRO DO PRAZO JURIDICO</v>
      </c>
    </row>
    <row r="96" spans="1:51" ht="24.75" customHeight="1" x14ac:dyDescent="0.35">
      <c r="A96" s="164" t="s">
        <v>811</v>
      </c>
      <c r="B96" s="164">
        <v>1453</v>
      </c>
      <c r="C96" s="163" t="s">
        <v>812</v>
      </c>
      <c r="D96" s="163" t="s">
        <v>1723</v>
      </c>
      <c r="E96" s="168"/>
      <c r="F96" s="165">
        <v>45202</v>
      </c>
      <c r="G96" s="163">
        <f t="shared" si="8"/>
        <v>20</v>
      </c>
      <c r="H96" s="165">
        <v>45222</v>
      </c>
      <c r="I96" s="163" t="str">
        <f t="shared" si="9"/>
        <v>DENTRO DO PRAZO</v>
      </c>
      <c r="J96" s="163" t="s">
        <v>1724</v>
      </c>
      <c r="K96" s="164">
        <v>2800</v>
      </c>
      <c r="L96" s="163" t="s">
        <v>879</v>
      </c>
      <c r="M96" s="163" t="s">
        <v>816</v>
      </c>
      <c r="N96" s="163" t="s">
        <v>817</v>
      </c>
      <c r="O96" s="129" t="s">
        <v>1725</v>
      </c>
      <c r="P96" s="163" t="s">
        <v>1726</v>
      </c>
      <c r="Q96" s="163" t="s">
        <v>1727</v>
      </c>
      <c r="R96" s="163" t="s">
        <v>1728</v>
      </c>
      <c r="S96" s="165" t="s">
        <v>858</v>
      </c>
      <c r="T96" s="165" t="s">
        <v>1729</v>
      </c>
      <c r="U96" s="165">
        <v>45952</v>
      </c>
      <c r="V96" s="168">
        <f t="shared" ca="1" si="12"/>
        <v>559</v>
      </c>
      <c r="W96" s="221" t="s">
        <v>1730</v>
      </c>
      <c r="X96" s="166" t="s">
        <v>922</v>
      </c>
      <c r="Y96" s="166" t="s">
        <v>825</v>
      </c>
      <c r="Z96" s="166" t="s">
        <v>825</v>
      </c>
      <c r="AA96" s="166" t="s">
        <v>922</v>
      </c>
      <c r="AB96" s="163"/>
      <c r="AC96" s="163"/>
      <c r="AD96" s="163"/>
      <c r="AE96" s="176" t="s">
        <v>1731</v>
      </c>
      <c r="AF96" s="163" t="s">
        <v>1379</v>
      </c>
      <c r="AG96" s="221" t="s">
        <v>33</v>
      </c>
      <c r="AH96" s="163"/>
      <c r="AI96" s="163"/>
      <c r="AJ96" s="163"/>
      <c r="AK96" s="163"/>
      <c r="AL96" s="163"/>
      <c r="AM96" s="163" t="s">
        <v>13</v>
      </c>
      <c r="AN96" s="163" t="s">
        <v>1732</v>
      </c>
      <c r="AO96" s="211" t="s">
        <v>1733</v>
      </c>
      <c r="AP96" s="163"/>
      <c r="AQ96" s="165">
        <v>45208</v>
      </c>
      <c r="AR96" s="165">
        <v>45209</v>
      </c>
      <c r="AS96" s="165"/>
      <c r="AT96" s="165"/>
      <c r="AU96" s="165"/>
      <c r="AV96" s="150">
        <f t="shared" si="10"/>
        <v>-45208</v>
      </c>
      <c r="AW96" s="168"/>
      <c r="AX96" s="167"/>
      <c r="AY96" t="str">
        <f t="shared" si="11"/>
        <v>DENTRO DO PRAZO JURIDICO</v>
      </c>
    </row>
    <row r="97" spans="1:51" ht="24.75" customHeight="1" x14ac:dyDescent="0.35">
      <c r="A97" s="144" t="s">
        <v>811</v>
      </c>
      <c r="B97" s="144">
        <v>1452</v>
      </c>
      <c r="C97" s="129" t="s">
        <v>836</v>
      </c>
      <c r="D97" s="129" t="s">
        <v>813</v>
      </c>
      <c r="E97" s="150"/>
      <c r="F97" s="141">
        <v>45203</v>
      </c>
      <c r="G97" s="129">
        <f t="shared" si="8"/>
        <v>8</v>
      </c>
      <c r="H97" s="141">
        <v>45211</v>
      </c>
      <c r="I97" s="129" t="str">
        <f t="shared" si="9"/>
        <v>FORA DE PRAZO</v>
      </c>
      <c r="J97" s="129" t="s">
        <v>1734</v>
      </c>
      <c r="K97" s="144">
        <v>2791</v>
      </c>
      <c r="L97" s="129" t="s">
        <v>839</v>
      </c>
      <c r="M97" s="129" t="s">
        <v>840</v>
      </c>
      <c r="N97" s="129" t="s">
        <v>1649</v>
      </c>
      <c r="O97" s="129" t="s">
        <v>1735</v>
      </c>
      <c r="P97" s="129" t="s">
        <v>1736</v>
      </c>
      <c r="Q97" s="129" t="s">
        <v>1737</v>
      </c>
      <c r="R97" s="129" t="s">
        <v>1738</v>
      </c>
      <c r="S97" s="141">
        <v>45204</v>
      </c>
      <c r="T97" s="141" t="s">
        <v>1739</v>
      </c>
      <c r="U97" s="141">
        <v>45214</v>
      </c>
      <c r="V97" s="129"/>
      <c r="W97" s="129" t="s">
        <v>906</v>
      </c>
      <c r="X97" s="142" t="s">
        <v>824</v>
      </c>
      <c r="Y97" s="142" t="s">
        <v>825</v>
      </c>
      <c r="Z97" s="142" t="s">
        <v>825</v>
      </c>
      <c r="AA97" s="142" t="s">
        <v>1740</v>
      </c>
      <c r="AB97" s="129"/>
      <c r="AC97" s="129"/>
      <c r="AD97" s="129"/>
      <c r="AE97" s="172" t="s">
        <v>1276</v>
      </c>
      <c r="AF97" s="129" t="s">
        <v>873</v>
      </c>
      <c r="AG97" s="129" t="s">
        <v>28</v>
      </c>
      <c r="AH97" s="129"/>
      <c r="AI97" s="129"/>
      <c r="AJ97" s="129"/>
      <c r="AK97" s="129"/>
      <c r="AL97" s="129"/>
      <c r="AM97" s="129" t="s">
        <v>831</v>
      </c>
      <c r="AN97" s="129" t="s">
        <v>1741</v>
      </c>
      <c r="AO97" s="219" t="s">
        <v>1742</v>
      </c>
      <c r="AP97" s="129" t="s">
        <v>1743</v>
      </c>
      <c r="AQ97" s="141">
        <v>45203</v>
      </c>
      <c r="AR97" s="141">
        <v>45203</v>
      </c>
      <c r="AS97" s="141">
        <v>45205</v>
      </c>
      <c r="AT97" s="141">
        <v>45205</v>
      </c>
      <c r="AU97" s="141">
        <v>45209</v>
      </c>
      <c r="AV97" s="150">
        <f t="shared" si="10"/>
        <v>6</v>
      </c>
      <c r="AW97" s="150"/>
      <c r="AX97" s="219" t="s">
        <v>1744</v>
      </c>
      <c r="AY97" t="str">
        <f t="shared" si="11"/>
        <v>DENTRO DO PRAZO JURIDICO</v>
      </c>
    </row>
    <row r="98" spans="1:51" ht="24.75" customHeight="1" x14ac:dyDescent="0.35">
      <c r="A98" s="144" t="s">
        <v>811</v>
      </c>
      <c r="B98" s="144">
        <v>1451</v>
      </c>
      <c r="C98" s="129" t="s">
        <v>836</v>
      </c>
      <c r="D98" s="129" t="s">
        <v>852</v>
      </c>
      <c r="E98" s="150"/>
      <c r="F98" s="141">
        <v>45203</v>
      </c>
      <c r="G98" s="129">
        <f t="shared" ref="G98:G115" si="13">_xlfn.DAYS(H98,F98)</f>
        <v>10</v>
      </c>
      <c r="H98" s="141">
        <v>45213</v>
      </c>
      <c r="I98" s="129" t="str">
        <f t="shared" ref="I98:I115" si="14">IF(G98&lt;=0,"RETROATIVO",IF(G98&lt;=15,"FORA DE PRAZO",IF(G98&gt;=15,"DENTRO DO PRAZO")))</f>
        <v>FORA DE PRAZO</v>
      </c>
      <c r="J98" s="129" t="s">
        <v>1745</v>
      </c>
      <c r="K98" s="144">
        <v>2814</v>
      </c>
      <c r="L98" s="129" t="s">
        <v>839</v>
      </c>
      <c r="M98" s="129" t="s">
        <v>840</v>
      </c>
      <c r="N98" s="129" t="s">
        <v>817</v>
      </c>
      <c r="O98" s="129" t="s">
        <v>1746</v>
      </c>
      <c r="P98" s="129" t="s">
        <v>1747</v>
      </c>
      <c r="Q98" s="129" t="s">
        <v>1748</v>
      </c>
      <c r="R98" s="129" t="s">
        <v>1749</v>
      </c>
      <c r="S98" s="141" t="s">
        <v>858</v>
      </c>
      <c r="T98" s="141" t="s">
        <v>1750</v>
      </c>
      <c r="U98" s="141">
        <v>45239</v>
      </c>
      <c r="V98" s="129"/>
      <c r="W98" s="129" t="s">
        <v>1751</v>
      </c>
      <c r="X98" s="142" t="s">
        <v>824</v>
      </c>
      <c r="Y98" s="142" t="s">
        <v>825</v>
      </c>
      <c r="Z98" s="142" t="s">
        <v>825</v>
      </c>
      <c r="AA98" s="142" t="s">
        <v>1752</v>
      </c>
      <c r="AB98" s="129"/>
      <c r="AC98" s="129"/>
      <c r="AD98" s="129"/>
      <c r="AE98" s="172" t="s">
        <v>1276</v>
      </c>
      <c r="AF98" s="129" t="s">
        <v>873</v>
      </c>
      <c r="AG98" s="129" t="s">
        <v>28</v>
      </c>
      <c r="AH98" s="129"/>
      <c r="AI98" s="129"/>
      <c r="AJ98" s="129"/>
      <c r="AK98" s="129"/>
      <c r="AL98" s="129"/>
      <c r="AM98" s="129" t="s">
        <v>831</v>
      </c>
      <c r="AN98" s="220" t="s">
        <v>1753</v>
      </c>
      <c r="AO98" s="222" t="s">
        <v>1754</v>
      </c>
      <c r="AP98" s="220" t="s">
        <v>1755</v>
      </c>
      <c r="AQ98" s="141"/>
      <c r="AR98" s="141"/>
      <c r="AS98" s="141"/>
      <c r="AT98" s="141"/>
      <c r="AU98" s="141"/>
      <c r="AV98" s="150">
        <f t="shared" ref="AV98:AV115" si="15">AU98-AQ98</f>
        <v>0</v>
      </c>
      <c r="AW98" s="150"/>
      <c r="AX98" s="152"/>
      <c r="AY98" t="str">
        <f t="shared" ref="AY98:AY115" si="16">IF(AV98&lt;=10,"DENTRO DO PRAZO JURIDICO",IF(AV98&gt;=11,"FORA DO PRAZO JURIDICO"))</f>
        <v>DENTRO DO PRAZO JURIDICO</v>
      </c>
    </row>
    <row r="99" spans="1:51" ht="24.75" customHeight="1" x14ac:dyDescent="0.35">
      <c r="A99" s="144" t="s">
        <v>811</v>
      </c>
      <c r="B99" s="144">
        <v>1455</v>
      </c>
      <c r="C99" s="129" t="s">
        <v>836</v>
      </c>
      <c r="D99" s="129" t="s">
        <v>1027</v>
      </c>
      <c r="E99" s="150"/>
      <c r="F99" s="141">
        <v>45203</v>
      </c>
      <c r="G99" s="129">
        <f t="shared" si="13"/>
        <v>10</v>
      </c>
      <c r="H99" s="141">
        <v>45213</v>
      </c>
      <c r="I99" s="129" t="str">
        <f t="shared" si="14"/>
        <v>FORA DE PRAZO</v>
      </c>
      <c r="J99" s="129" t="s">
        <v>1756</v>
      </c>
      <c r="K99" s="144">
        <v>2773</v>
      </c>
      <c r="L99" s="129" t="s">
        <v>839</v>
      </c>
      <c r="M99" s="129" t="s">
        <v>966</v>
      </c>
      <c r="N99" s="129" t="s">
        <v>817</v>
      </c>
      <c r="O99" s="129" t="s">
        <v>1757</v>
      </c>
      <c r="P99" s="129" t="s">
        <v>1758</v>
      </c>
      <c r="Q99" s="129"/>
      <c r="R99" s="129" t="s">
        <v>1759</v>
      </c>
      <c r="S99" s="141" t="s">
        <v>858</v>
      </c>
      <c r="T99" s="141" t="s">
        <v>1750</v>
      </c>
      <c r="U99" s="141">
        <v>45239</v>
      </c>
      <c r="V99" s="129"/>
      <c r="W99" s="129" t="s">
        <v>1751</v>
      </c>
      <c r="X99" s="142" t="s">
        <v>824</v>
      </c>
      <c r="Y99" s="142" t="s">
        <v>825</v>
      </c>
      <c r="Z99" s="142" t="s">
        <v>825</v>
      </c>
      <c r="AA99" s="142" t="s">
        <v>1609</v>
      </c>
      <c r="AB99" s="129"/>
      <c r="AC99" s="129"/>
      <c r="AD99" s="129"/>
      <c r="AE99" s="172" t="s">
        <v>1276</v>
      </c>
      <c r="AF99" s="129" t="s">
        <v>828</v>
      </c>
      <c r="AG99" s="129" t="s">
        <v>26</v>
      </c>
      <c r="AH99" s="129"/>
      <c r="AI99" s="129"/>
      <c r="AJ99" s="129"/>
      <c r="AK99" s="129"/>
      <c r="AL99" s="129"/>
      <c r="AM99" s="129" t="s">
        <v>831</v>
      </c>
      <c r="AN99" s="220"/>
      <c r="AO99" s="222"/>
      <c r="AP99" s="220"/>
      <c r="AQ99" s="141">
        <v>45239</v>
      </c>
      <c r="AR99" s="141">
        <v>45239</v>
      </c>
      <c r="AS99" s="141">
        <v>45210</v>
      </c>
      <c r="AT99" s="141"/>
      <c r="AU99" s="141"/>
      <c r="AV99" s="150">
        <f t="shared" si="15"/>
        <v>-45239</v>
      </c>
      <c r="AW99" s="150"/>
      <c r="AX99" s="152"/>
      <c r="AY99" t="str">
        <f t="shared" si="16"/>
        <v>DENTRO DO PRAZO JURIDICO</v>
      </c>
    </row>
    <row r="100" spans="1:51" ht="24.75" customHeight="1" x14ac:dyDescent="0.35">
      <c r="A100" s="164" t="s">
        <v>811</v>
      </c>
      <c r="B100" s="164">
        <v>1457</v>
      </c>
      <c r="C100" s="163" t="s">
        <v>836</v>
      </c>
      <c r="D100" s="163" t="s">
        <v>1027</v>
      </c>
      <c r="E100" s="168"/>
      <c r="F100" s="165">
        <v>45204</v>
      </c>
      <c r="G100" s="163">
        <f t="shared" si="13"/>
        <v>-52</v>
      </c>
      <c r="H100" s="165">
        <v>45152</v>
      </c>
      <c r="I100" s="163" t="str">
        <f t="shared" si="14"/>
        <v>RETROATIVO</v>
      </c>
      <c r="J100" s="163" t="s">
        <v>1760</v>
      </c>
      <c r="K100" s="164">
        <v>2775</v>
      </c>
      <c r="L100" s="163" t="s">
        <v>815</v>
      </c>
      <c r="M100" s="163" t="s">
        <v>816</v>
      </c>
      <c r="N100" s="163" t="s">
        <v>817</v>
      </c>
      <c r="O100" s="163" t="s">
        <v>1517</v>
      </c>
      <c r="P100" s="163" t="s">
        <v>1761</v>
      </c>
      <c r="Q100" s="163" t="s">
        <v>1519</v>
      </c>
      <c r="R100" s="163" t="s">
        <v>1762</v>
      </c>
      <c r="S100" s="165" t="s">
        <v>858</v>
      </c>
      <c r="T100" s="165" t="s">
        <v>1521</v>
      </c>
      <c r="U100" s="165">
        <v>45229</v>
      </c>
      <c r="V100" s="168">
        <f ca="1">U100-TODAY()</f>
        <v>-164</v>
      </c>
      <c r="W100" s="163" t="s">
        <v>1694</v>
      </c>
      <c r="X100" s="166" t="s">
        <v>824</v>
      </c>
      <c r="Y100" s="166" t="s">
        <v>825</v>
      </c>
      <c r="Z100" s="166" t="s">
        <v>825</v>
      </c>
      <c r="AA100" s="166" t="s">
        <v>1150</v>
      </c>
      <c r="AB100" s="163"/>
      <c r="AC100" s="163"/>
      <c r="AD100" s="163"/>
      <c r="AE100" s="176" t="s">
        <v>1276</v>
      </c>
      <c r="AF100" s="163" t="s">
        <v>828</v>
      </c>
      <c r="AG100" s="163" t="s">
        <v>39</v>
      </c>
      <c r="AH100" s="163"/>
      <c r="AI100" s="163"/>
      <c r="AJ100" s="163"/>
      <c r="AK100" s="163"/>
      <c r="AL100" s="163"/>
      <c r="AM100" s="163" t="s">
        <v>831</v>
      </c>
      <c r="AN100" s="163" t="s">
        <v>1763</v>
      </c>
      <c r="AO100" s="211" t="s">
        <v>1523</v>
      </c>
      <c r="AP100" s="163" t="s">
        <v>1764</v>
      </c>
      <c r="AQ100" s="165">
        <v>44932</v>
      </c>
      <c r="AR100" s="165">
        <v>45205</v>
      </c>
      <c r="AS100" s="165">
        <v>45210</v>
      </c>
      <c r="AT100" s="165"/>
      <c r="AU100" s="165"/>
      <c r="AV100" s="150">
        <f t="shared" si="15"/>
        <v>-44932</v>
      </c>
      <c r="AW100" s="168"/>
      <c r="AX100" s="167"/>
      <c r="AY100" t="str">
        <f t="shared" si="16"/>
        <v>DENTRO DO PRAZO JURIDICO</v>
      </c>
    </row>
    <row r="101" spans="1:51" ht="24.75" customHeight="1" x14ac:dyDescent="0.35">
      <c r="A101" s="164" t="s">
        <v>811</v>
      </c>
      <c r="B101" s="164">
        <v>1460</v>
      </c>
      <c r="C101" s="163" t="s">
        <v>812</v>
      </c>
      <c r="D101" s="163" t="s">
        <v>1723</v>
      </c>
      <c r="E101" s="168">
        <f t="shared" ref="E101:E115" ca="1" si="17">H101-TODAY()</f>
        <v>-147</v>
      </c>
      <c r="F101" s="165">
        <v>45204</v>
      </c>
      <c r="G101" s="163">
        <f t="shared" si="13"/>
        <v>42</v>
      </c>
      <c r="H101" s="165">
        <v>45246</v>
      </c>
      <c r="I101" s="163" t="str">
        <f t="shared" si="14"/>
        <v>DENTRO DO PRAZO</v>
      </c>
      <c r="J101" s="163" t="s">
        <v>1765</v>
      </c>
      <c r="K101" s="164">
        <v>2861</v>
      </c>
      <c r="L101" s="163" t="s">
        <v>879</v>
      </c>
      <c r="M101" s="163" t="s">
        <v>816</v>
      </c>
      <c r="N101" s="163" t="s">
        <v>817</v>
      </c>
      <c r="O101" s="223" t="s">
        <v>1766</v>
      </c>
      <c r="P101" s="163" t="s">
        <v>1767</v>
      </c>
      <c r="Q101" s="163" t="s">
        <v>1768</v>
      </c>
      <c r="R101" s="163" t="s">
        <v>1769</v>
      </c>
      <c r="S101" s="165" t="s">
        <v>858</v>
      </c>
      <c r="T101" s="165" t="s">
        <v>1297</v>
      </c>
      <c r="U101" s="165">
        <v>45248</v>
      </c>
      <c r="V101" s="163"/>
      <c r="W101" s="163" t="s">
        <v>1751</v>
      </c>
      <c r="X101" s="166" t="s">
        <v>824</v>
      </c>
      <c r="Y101" s="166" t="s">
        <v>825</v>
      </c>
      <c r="Z101" s="166" t="s">
        <v>825</v>
      </c>
      <c r="AA101" s="166" t="s">
        <v>995</v>
      </c>
      <c r="AB101" s="163"/>
      <c r="AC101" s="163"/>
      <c r="AD101" s="163"/>
      <c r="AE101" s="176" t="s">
        <v>1276</v>
      </c>
      <c r="AF101" s="163" t="s">
        <v>873</v>
      </c>
      <c r="AG101" s="163" t="s">
        <v>28</v>
      </c>
      <c r="AH101" s="163"/>
      <c r="AI101" s="163"/>
      <c r="AJ101" s="163"/>
      <c r="AK101" s="163"/>
      <c r="AL101" s="163"/>
      <c r="AM101" s="163" t="s">
        <v>831</v>
      </c>
      <c r="AN101" s="163" t="s">
        <v>1770</v>
      </c>
      <c r="AO101" s="218" t="s">
        <v>1771</v>
      </c>
      <c r="AP101" s="163" t="s">
        <v>1772</v>
      </c>
      <c r="AQ101" s="165"/>
      <c r="AR101" s="165">
        <v>45210</v>
      </c>
      <c r="AS101" s="165"/>
      <c r="AT101" s="165"/>
      <c r="AU101" s="165"/>
      <c r="AV101" s="150">
        <f t="shared" si="15"/>
        <v>0</v>
      </c>
      <c r="AW101" s="168"/>
      <c r="AX101" s="167"/>
      <c r="AY101" t="str">
        <f t="shared" si="16"/>
        <v>DENTRO DO PRAZO JURIDICO</v>
      </c>
    </row>
    <row r="102" spans="1:51" ht="24.75" customHeight="1" x14ac:dyDescent="0.35">
      <c r="A102" s="144" t="s">
        <v>811</v>
      </c>
      <c r="B102" s="144">
        <v>1461</v>
      </c>
      <c r="C102" s="129" t="s">
        <v>836</v>
      </c>
      <c r="D102" s="129" t="s">
        <v>1027</v>
      </c>
      <c r="E102" s="168">
        <f t="shared" ca="1" si="17"/>
        <v>-175</v>
      </c>
      <c r="F102" s="141">
        <v>45204</v>
      </c>
      <c r="G102" s="129">
        <f t="shared" si="13"/>
        <v>14</v>
      </c>
      <c r="H102" s="141">
        <v>45218</v>
      </c>
      <c r="I102" s="129" t="str">
        <f t="shared" si="14"/>
        <v>FORA DE PRAZO</v>
      </c>
      <c r="J102" s="129" t="s">
        <v>1773</v>
      </c>
      <c r="K102" s="144">
        <v>2859</v>
      </c>
      <c r="L102" s="129" t="s">
        <v>879</v>
      </c>
      <c r="M102" s="129" t="s">
        <v>816</v>
      </c>
      <c r="N102" s="129" t="s">
        <v>817</v>
      </c>
      <c r="O102" s="129" t="s">
        <v>1255</v>
      </c>
      <c r="P102" s="129" t="s">
        <v>1256</v>
      </c>
      <c r="Q102" s="129" t="s">
        <v>1257</v>
      </c>
      <c r="R102" s="129" t="s">
        <v>1774</v>
      </c>
      <c r="S102" s="141" t="s">
        <v>1633</v>
      </c>
      <c r="T102" s="141" t="s">
        <v>1775</v>
      </c>
      <c r="U102" s="141">
        <v>45231</v>
      </c>
      <c r="V102" s="129"/>
      <c r="W102" s="129" t="s">
        <v>1751</v>
      </c>
      <c r="X102" s="142" t="s">
        <v>824</v>
      </c>
      <c r="Y102" s="142" t="s">
        <v>825</v>
      </c>
      <c r="Z102" s="142" t="s">
        <v>825</v>
      </c>
      <c r="AA102" s="142" t="s">
        <v>871</v>
      </c>
      <c r="AB102" s="129"/>
      <c r="AC102" s="129"/>
      <c r="AD102" s="129"/>
      <c r="AE102" s="170" t="s">
        <v>827</v>
      </c>
      <c r="AF102" s="129" t="s">
        <v>828</v>
      </c>
      <c r="AG102" s="129" t="s">
        <v>39</v>
      </c>
      <c r="AH102" s="129"/>
      <c r="AI102" s="129"/>
      <c r="AJ102" s="129"/>
      <c r="AK102" s="129"/>
      <c r="AL102" s="129"/>
      <c r="AM102" s="129" t="s">
        <v>831</v>
      </c>
      <c r="AN102" s="129" t="s">
        <v>1776</v>
      </c>
      <c r="AO102" s="219" t="s">
        <v>1777</v>
      </c>
      <c r="AP102" s="129" t="s">
        <v>1266</v>
      </c>
      <c r="AQ102" s="141"/>
      <c r="AR102" s="141"/>
      <c r="AS102" s="141"/>
      <c r="AT102" s="141"/>
      <c r="AU102" s="141"/>
      <c r="AV102" s="150">
        <f t="shared" si="15"/>
        <v>0</v>
      </c>
      <c r="AW102" s="150"/>
      <c r="AX102" s="152"/>
      <c r="AY102" t="str">
        <f t="shared" si="16"/>
        <v>DENTRO DO PRAZO JURIDICO</v>
      </c>
    </row>
    <row r="103" spans="1:51" ht="24.75" customHeight="1" x14ac:dyDescent="0.35">
      <c r="A103" s="164" t="s">
        <v>811</v>
      </c>
      <c r="B103" s="164">
        <v>1465</v>
      </c>
      <c r="C103" s="163" t="s">
        <v>836</v>
      </c>
      <c r="D103" s="163" t="s">
        <v>813</v>
      </c>
      <c r="E103" s="168">
        <f t="shared" ca="1" si="17"/>
        <v>-182</v>
      </c>
      <c r="F103" s="165">
        <v>45205</v>
      </c>
      <c r="G103" s="163">
        <f t="shared" si="13"/>
        <v>6</v>
      </c>
      <c r="H103" s="165">
        <v>45211</v>
      </c>
      <c r="I103" s="163" t="str">
        <f t="shared" si="14"/>
        <v>FORA DE PRAZO</v>
      </c>
      <c r="J103" s="163" t="s">
        <v>1778</v>
      </c>
      <c r="K103" s="164">
        <v>2895</v>
      </c>
      <c r="L103" s="163" t="s">
        <v>879</v>
      </c>
      <c r="M103" s="129" t="s">
        <v>840</v>
      </c>
      <c r="N103" s="163" t="s">
        <v>817</v>
      </c>
      <c r="O103" s="163" t="s">
        <v>1779</v>
      </c>
      <c r="P103" s="163" t="s">
        <v>1780</v>
      </c>
      <c r="Q103" s="163" t="s">
        <v>1368</v>
      </c>
      <c r="R103" s="163" t="s">
        <v>1781</v>
      </c>
      <c r="S103" s="165">
        <v>45204</v>
      </c>
      <c r="T103" s="165" t="s">
        <v>1021</v>
      </c>
      <c r="U103" s="165">
        <v>45231</v>
      </c>
      <c r="V103" s="163"/>
      <c r="W103" s="163" t="s">
        <v>1751</v>
      </c>
      <c r="X103" s="166" t="s">
        <v>824</v>
      </c>
      <c r="Y103" s="166" t="s">
        <v>825</v>
      </c>
      <c r="Z103" s="166" t="s">
        <v>825</v>
      </c>
      <c r="AA103" s="166" t="s">
        <v>1212</v>
      </c>
      <c r="AB103" s="163"/>
      <c r="AC103" s="163"/>
      <c r="AD103" s="163"/>
      <c r="AE103" s="214" t="s">
        <v>827</v>
      </c>
      <c r="AF103" s="163" t="s">
        <v>873</v>
      </c>
      <c r="AG103" s="163" t="s">
        <v>28</v>
      </c>
      <c r="AH103" s="163"/>
      <c r="AI103" s="163"/>
      <c r="AJ103" s="163"/>
      <c r="AK103" s="163"/>
      <c r="AL103" s="163"/>
      <c r="AM103" s="163" t="s">
        <v>831</v>
      </c>
      <c r="AN103" s="163"/>
      <c r="AO103" s="218"/>
      <c r="AP103" s="163"/>
      <c r="AQ103" s="165">
        <v>45205</v>
      </c>
      <c r="AR103" s="165">
        <v>45205</v>
      </c>
      <c r="AS103" s="165">
        <v>45205</v>
      </c>
      <c r="AT103" s="165">
        <v>45205</v>
      </c>
      <c r="AU103" s="165">
        <v>45208</v>
      </c>
      <c r="AV103" s="150">
        <f t="shared" si="15"/>
        <v>3</v>
      </c>
      <c r="AW103" s="168"/>
      <c r="AX103" s="218" t="s">
        <v>1782</v>
      </c>
      <c r="AY103" t="str">
        <f t="shared" si="16"/>
        <v>DENTRO DO PRAZO JURIDICO</v>
      </c>
    </row>
    <row r="104" spans="1:51" ht="24.75" customHeight="1" x14ac:dyDescent="0.35">
      <c r="A104" s="144" t="s">
        <v>811</v>
      </c>
      <c r="B104" s="144">
        <v>1446</v>
      </c>
      <c r="C104" s="163" t="s">
        <v>836</v>
      </c>
      <c r="D104" s="129" t="s">
        <v>1027</v>
      </c>
      <c r="E104" s="168">
        <f t="shared" ca="1" si="17"/>
        <v>-155</v>
      </c>
      <c r="F104" s="141">
        <v>45205</v>
      </c>
      <c r="G104" s="129">
        <f t="shared" si="13"/>
        <v>33</v>
      </c>
      <c r="H104" s="141">
        <v>45238</v>
      </c>
      <c r="I104" s="129" t="str">
        <f t="shared" si="14"/>
        <v>DENTRO DO PRAZO</v>
      </c>
      <c r="J104" s="129" t="s">
        <v>1783</v>
      </c>
      <c r="K104" s="144">
        <v>2894</v>
      </c>
      <c r="L104" s="129" t="s">
        <v>1784</v>
      </c>
      <c r="M104" s="129" t="s">
        <v>816</v>
      </c>
      <c r="N104" s="129" t="s">
        <v>817</v>
      </c>
      <c r="O104" s="129" t="s">
        <v>1785</v>
      </c>
      <c r="P104" s="129" t="s">
        <v>1786</v>
      </c>
      <c r="Q104" s="129" t="s">
        <v>1787</v>
      </c>
      <c r="R104" s="129" t="s">
        <v>1788</v>
      </c>
      <c r="S104" s="141" t="s">
        <v>858</v>
      </c>
      <c r="T104" s="141">
        <v>45238</v>
      </c>
      <c r="U104" s="141">
        <v>45238</v>
      </c>
      <c r="V104" s="129"/>
      <c r="W104" s="129" t="s">
        <v>1751</v>
      </c>
      <c r="X104" s="142" t="s">
        <v>824</v>
      </c>
      <c r="Y104" s="142" t="s">
        <v>825</v>
      </c>
      <c r="Z104" s="142" t="s">
        <v>825</v>
      </c>
      <c r="AA104" s="142" t="s">
        <v>1789</v>
      </c>
      <c r="AB104" s="129"/>
      <c r="AC104" s="129"/>
      <c r="AD104" s="129"/>
      <c r="AE104" s="172" t="s">
        <v>1276</v>
      </c>
      <c r="AF104" s="129" t="s">
        <v>873</v>
      </c>
      <c r="AG104" s="129" t="s">
        <v>28</v>
      </c>
      <c r="AH104" s="129"/>
      <c r="AI104" s="129"/>
      <c r="AJ104" s="129"/>
      <c r="AK104" s="129"/>
      <c r="AL104" s="129"/>
      <c r="AM104" s="129" t="s">
        <v>831</v>
      </c>
      <c r="AN104" s="129" t="s">
        <v>1790</v>
      </c>
      <c r="AO104" s="219" t="s">
        <v>1791</v>
      </c>
      <c r="AP104" s="129" t="s">
        <v>1792</v>
      </c>
      <c r="AQ104" s="141"/>
      <c r="AR104" s="141"/>
      <c r="AS104" s="141"/>
      <c r="AT104" s="141"/>
      <c r="AU104" s="141"/>
      <c r="AV104" s="150">
        <f t="shared" si="15"/>
        <v>0</v>
      </c>
      <c r="AW104" s="150"/>
      <c r="AX104" s="152"/>
      <c r="AY104" t="str">
        <f t="shared" si="16"/>
        <v>DENTRO DO PRAZO JURIDICO</v>
      </c>
    </row>
    <row r="105" spans="1:51" ht="24.75" customHeight="1" x14ac:dyDescent="0.35">
      <c r="A105" s="164" t="s">
        <v>811</v>
      </c>
      <c r="B105" s="164">
        <v>1467</v>
      </c>
      <c r="C105" s="163" t="s">
        <v>812</v>
      </c>
      <c r="D105" s="163" t="s">
        <v>1793</v>
      </c>
      <c r="E105" s="168">
        <f t="shared" ca="1" si="17"/>
        <v>-136</v>
      </c>
      <c r="F105" s="165">
        <v>45205</v>
      </c>
      <c r="G105" s="163">
        <f t="shared" si="13"/>
        <v>52</v>
      </c>
      <c r="H105" s="165">
        <v>45257</v>
      </c>
      <c r="I105" s="163" t="str">
        <f t="shared" si="14"/>
        <v>DENTRO DO PRAZO</v>
      </c>
      <c r="J105" s="163" t="s">
        <v>1794</v>
      </c>
      <c r="K105" s="164">
        <v>2878</v>
      </c>
      <c r="L105" s="163" t="s">
        <v>914</v>
      </c>
      <c r="M105" s="163" t="s">
        <v>816</v>
      </c>
      <c r="N105" s="163" t="s">
        <v>817</v>
      </c>
      <c r="O105" s="163" t="s">
        <v>1795</v>
      </c>
      <c r="P105" s="163" t="s">
        <v>1796</v>
      </c>
      <c r="Q105" s="163" t="s">
        <v>1797</v>
      </c>
      <c r="R105" s="163" t="s">
        <v>1798</v>
      </c>
      <c r="S105" s="165" t="s">
        <v>858</v>
      </c>
      <c r="T105" s="165" t="s">
        <v>1799</v>
      </c>
      <c r="U105" s="165">
        <v>45260</v>
      </c>
      <c r="V105" s="163"/>
      <c r="W105" s="163" t="s">
        <v>1751</v>
      </c>
      <c r="X105" s="166" t="s">
        <v>824</v>
      </c>
      <c r="Y105" s="166" t="s">
        <v>825</v>
      </c>
      <c r="Z105" s="166" t="s">
        <v>825</v>
      </c>
      <c r="AA105" s="166" t="s">
        <v>1464</v>
      </c>
      <c r="AB105" s="163"/>
      <c r="AC105" s="163"/>
      <c r="AD105" s="163"/>
      <c r="AE105" s="214" t="s">
        <v>827</v>
      </c>
      <c r="AF105" s="163" t="s">
        <v>828</v>
      </c>
      <c r="AG105" s="163" t="s">
        <v>39</v>
      </c>
      <c r="AH105" s="163"/>
      <c r="AI105" s="163"/>
      <c r="AJ105" s="163"/>
      <c r="AK105" s="163"/>
      <c r="AL105" s="163"/>
      <c r="AM105" s="163" t="s">
        <v>831</v>
      </c>
      <c r="AN105" s="163" t="s">
        <v>1800</v>
      </c>
      <c r="AO105" s="218" t="s">
        <v>1801</v>
      </c>
      <c r="AP105" s="163" t="s">
        <v>1802</v>
      </c>
      <c r="AQ105" s="165"/>
      <c r="AR105" s="165"/>
      <c r="AS105" s="165"/>
      <c r="AT105" s="165"/>
      <c r="AU105" s="165"/>
      <c r="AV105" s="150">
        <f t="shared" si="15"/>
        <v>0</v>
      </c>
      <c r="AW105" s="168"/>
      <c r="AX105" s="167"/>
      <c r="AY105" t="str">
        <f t="shared" si="16"/>
        <v>DENTRO DO PRAZO JURIDICO</v>
      </c>
    </row>
    <row r="106" spans="1:51" ht="24.75" customHeight="1" x14ac:dyDescent="0.35">
      <c r="A106" s="164" t="s">
        <v>811</v>
      </c>
      <c r="B106" s="144">
        <v>1474</v>
      </c>
      <c r="C106" s="129" t="s">
        <v>812</v>
      </c>
      <c r="D106" s="129" t="s">
        <v>1793</v>
      </c>
      <c r="E106" s="168">
        <f t="shared" ca="1" si="17"/>
        <v>-135</v>
      </c>
      <c r="F106" s="141">
        <v>45208</v>
      </c>
      <c r="G106" s="163">
        <f t="shared" si="13"/>
        <v>50</v>
      </c>
      <c r="H106" s="141">
        <v>45258</v>
      </c>
      <c r="I106" s="163" t="str">
        <f t="shared" si="14"/>
        <v>DENTRO DO PRAZO</v>
      </c>
      <c r="J106" s="129" t="s">
        <v>1803</v>
      </c>
      <c r="K106" s="144">
        <v>2911</v>
      </c>
      <c r="L106" s="129" t="s">
        <v>879</v>
      </c>
      <c r="M106" s="129" t="s">
        <v>816</v>
      </c>
      <c r="N106" s="129" t="s">
        <v>817</v>
      </c>
      <c r="O106" s="129" t="s">
        <v>1804</v>
      </c>
      <c r="P106" s="129" t="s">
        <v>1805</v>
      </c>
      <c r="Q106" s="129" t="s">
        <v>1806</v>
      </c>
      <c r="R106" s="129" t="s">
        <v>1807</v>
      </c>
      <c r="S106" s="141" t="s">
        <v>858</v>
      </c>
      <c r="T106" s="141">
        <v>45258</v>
      </c>
      <c r="U106" s="141">
        <v>45258</v>
      </c>
      <c r="V106" s="129"/>
      <c r="W106" s="163" t="s">
        <v>1751</v>
      </c>
      <c r="X106" s="142" t="s">
        <v>824</v>
      </c>
      <c r="Y106" s="166" t="s">
        <v>825</v>
      </c>
      <c r="Z106" s="166" t="s">
        <v>825</v>
      </c>
      <c r="AA106" s="142" t="s">
        <v>861</v>
      </c>
      <c r="AB106" s="129"/>
      <c r="AC106" s="129"/>
      <c r="AD106" s="129"/>
      <c r="AE106" s="214" t="s">
        <v>827</v>
      </c>
      <c r="AF106" s="129" t="s">
        <v>828</v>
      </c>
      <c r="AG106" s="163" t="s">
        <v>39</v>
      </c>
      <c r="AH106" s="129"/>
      <c r="AI106" s="129"/>
      <c r="AJ106" s="129"/>
      <c r="AK106" s="129"/>
      <c r="AL106" s="129"/>
      <c r="AM106" s="129" t="s">
        <v>831</v>
      </c>
      <c r="AN106" s="129" t="s">
        <v>1808</v>
      </c>
      <c r="AO106" s="219" t="s">
        <v>1809</v>
      </c>
      <c r="AP106" s="129" t="s">
        <v>1810</v>
      </c>
      <c r="AQ106" s="141"/>
      <c r="AR106" s="141"/>
      <c r="AS106" s="141"/>
      <c r="AT106" s="141"/>
      <c r="AU106" s="141"/>
      <c r="AV106" s="150">
        <f t="shared" si="15"/>
        <v>0</v>
      </c>
      <c r="AW106" s="150"/>
      <c r="AX106" s="152"/>
      <c r="AY106" t="str">
        <f t="shared" si="16"/>
        <v>DENTRO DO PRAZO JURIDICO</v>
      </c>
    </row>
    <row r="107" spans="1:51" ht="24.75" customHeight="1" x14ac:dyDescent="0.35">
      <c r="A107" s="164" t="s">
        <v>811</v>
      </c>
      <c r="B107" s="144">
        <v>1477</v>
      </c>
      <c r="C107" s="129" t="s">
        <v>836</v>
      </c>
      <c r="D107" s="129" t="s">
        <v>1811</v>
      </c>
      <c r="E107" s="168">
        <f t="shared" ca="1" si="17"/>
        <v>-154</v>
      </c>
      <c r="F107" s="141">
        <v>45208</v>
      </c>
      <c r="G107" s="163">
        <f t="shared" si="13"/>
        <v>31</v>
      </c>
      <c r="H107" s="141">
        <v>45239</v>
      </c>
      <c r="I107" s="163" t="str">
        <f t="shared" si="14"/>
        <v>DENTRO DO PRAZO</v>
      </c>
      <c r="J107" s="129" t="s">
        <v>1812</v>
      </c>
      <c r="K107" s="144">
        <v>2912</v>
      </c>
      <c r="L107" s="129" t="s">
        <v>879</v>
      </c>
      <c r="M107" s="129" t="s">
        <v>840</v>
      </c>
      <c r="N107" s="129" t="s">
        <v>817</v>
      </c>
      <c r="O107" s="129" t="s">
        <v>1207</v>
      </c>
      <c r="P107" s="129" t="s">
        <v>1208</v>
      </c>
      <c r="Q107" s="129" t="s">
        <v>1209</v>
      </c>
      <c r="R107" s="129" t="s">
        <v>1813</v>
      </c>
      <c r="S107" s="141" t="s">
        <v>858</v>
      </c>
      <c r="T107" s="141" t="s">
        <v>1814</v>
      </c>
      <c r="U107" s="141">
        <v>45240</v>
      </c>
      <c r="V107" s="129"/>
      <c r="W107" s="129" t="s">
        <v>1815</v>
      </c>
      <c r="X107" s="142" t="s">
        <v>824</v>
      </c>
      <c r="Y107" s="142" t="s">
        <v>825</v>
      </c>
      <c r="Z107" s="142" t="s">
        <v>825</v>
      </c>
      <c r="AA107" s="142" t="s">
        <v>1816</v>
      </c>
      <c r="AB107" s="129" t="s">
        <v>825</v>
      </c>
      <c r="AC107" s="129" t="s">
        <v>825</v>
      </c>
      <c r="AD107" s="129" t="s">
        <v>825</v>
      </c>
      <c r="AE107" s="172"/>
      <c r="AF107" s="129" t="s">
        <v>873</v>
      </c>
      <c r="AG107" s="129" t="s">
        <v>28</v>
      </c>
      <c r="AH107" s="129"/>
      <c r="AI107" s="129"/>
      <c r="AJ107" s="129"/>
      <c r="AK107" s="129"/>
      <c r="AL107" s="129"/>
      <c r="AM107" s="129" t="s">
        <v>831</v>
      </c>
      <c r="AN107" s="129" t="s">
        <v>1213</v>
      </c>
      <c r="AO107" s="152" t="s">
        <v>1214</v>
      </c>
      <c r="AP107" s="129" t="s">
        <v>1215</v>
      </c>
      <c r="AQ107" s="141"/>
      <c r="AR107" s="141"/>
      <c r="AS107" s="141"/>
      <c r="AT107" s="141"/>
      <c r="AU107" s="141"/>
      <c r="AV107" s="150">
        <f t="shared" si="15"/>
        <v>0</v>
      </c>
      <c r="AW107" s="150"/>
      <c r="AX107" s="152"/>
      <c r="AY107" t="str">
        <f t="shared" si="16"/>
        <v>DENTRO DO PRAZO JURIDICO</v>
      </c>
    </row>
    <row r="108" spans="1:51" ht="24.75" customHeight="1" x14ac:dyDescent="0.35">
      <c r="A108" s="164" t="s">
        <v>811</v>
      </c>
      <c r="B108" s="164">
        <v>1478</v>
      </c>
      <c r="C108" s="163" t="s">
        <v>836</v>
      </c>
      <c r="D108" s="163" t="s">
        <v>1723</v>
      </c>
      <c r="E108" s="168">
        <f t="shared" ca="1" si="17"/>
        <v>-197</v>
      </c>
      <c r="F108" s="165">
        <v>45208</v>
      </c>
      <c r="G108" s="163">
        <f t="shared" si="13"/>
        <v>-12</v>
      </c>
      <c r="H108" s="165">
        <v>45196</v>
      </c>
      <c r="I108" s="163" t="str">
        <f t="shared" si="14"/>
        <v>RETROATIVO</v>
      </c>
      <c r="J108" s="163" t="s">
        <v>1817</v>
      </c>
      <c r="K108" s="164">
        <v>2901</v>
      </c>
      <c r="L108" s="163" t="s">
        <v>1007</v>
      </c>
      <c r="M108" s="163" t="s">
        <v>816</v>
      </c>
      <c r="N108" s="163" t="s">
        <v>817</v>
      </c>
      <c r="O108" s="163" t="s">
        <v>1359</v>
      </c>
      <c r="P108" s="163" t="s">
        <v>1818</v>
      </c>
      <c r="Q108" s="163" t="s">
        <v>1361</v>
      </c>
      <c r="R108" s="227" t="s">
        <v>1819</v>
      </c>
      <c r="S108" s="165" t="s">
        <v>1820</v>
      </c>
      <c r="T108" s="165" t="s">
        <v>1821</v>
      </c>
      <c r="U108" s="165">
        <v>45265</v>
      </c>
      <c r="V108" s="163"/>
      <c r="W108" s="163" t="s">
        <v>846</v>
      </c>
      <c r="X108" s="166" t="s">
        <v>824</v>
      </c>
      <c r="Y108" s="166" t="s">
        <v>825</v>
      </c>
      <c r="Z108" s="166" t="s">
        <v>825</v>
      </c>
      <c r="AA108" s="166" t="s">
        <v>1822</v>
      </c>
      <c r="AB108" s="163" t="s">
        <v>825</v>
      </c>
      <c r="AC108" s="163" t="s">
        <v>825</v>
      </c>
      <c r="AD108" s="163" t="s">
        <v>825</v>
      </c>
      <c r="AE108" s="176" t="s">
        <v>1823</v>
      </c>
      <c r="AF108" s="163" t="s">
        <v>828</v>
      </c>
      <c r="AG108" s="163" t="s">
        <v>829</v>
      </c>
      <c r="AH108" s="163"/>
      <c r="AI108" s="163"/>
      <c r="AJ108" s="163"/>
      <c r="AK108" s="163"/>
      <c r="AL108" s="163"/>
      <c r="AM108" s="163" t="s">
        <v>831</v>
      </c>
      <c r="AN108" s="163" t="s">
        <v>1824</v>
      </c>
      <c r="AO108" s="167" t="s">
        <v>1825</v>
      </c>
      <c r="AP108" s="163" t="s">
        <v>1826</v>
      </c>
      <c r="AQ108" s="165"/>
      <c r="AR108" s="165"/>
      <c r="AS108" s="165"/>
      <c r="AT108" s="165"/>
      <c r="AU108" s="165"/>
      <c r="AV108" s="150">
        <f t="shared" si="15"/>
        <v>0</v>
      </c>
      <c r="AW108" s="168"/>
      <c r="AX108" s="167"/>
      <c r="AY108" t="str">
        <f t="shared" si="16"/>
        <v>DENTRO DO PRAZO JURIDICO</v>
      </c>
    </row>
    <row r="109" spans="1:51" ht="24.75" customHeight="1" x14ac:dyDescent="0.35">
      <c r="A109" s="144" t="s">
        <v>811</v>
      </c>
      <c r="B109" s="144">
        <v>1484</v>
      </c>
      <c r="C109" s="129" t="s">
        <v>836</v>
      </c>
      <c r="D109" s="129" t="s">
        <v>1793</v>
      </c>
      <c r="E109" s="168">
        <f t="shared" ca="1" si="17"/>
        <v>-169</v>
      </c>
      <c r="F109" s="141">
        <v>45208</v>
      </c>
      <c r="G109" s="129">
        <f t="shared" si="13"/>
        <v>16</v>
      </c>
      <c r="H109" s="141">
        <v>45224</v>
      </c>
      <c r="I109" s="129" t="str">
        <f t="shared" si="14"/>
        <v>DENTRO DO PRAZO</v>
      </c>
      <c r="J109" s="129" t="s">
        <v>1827</v>
      </c>
      <c r="K109" s="144">
        <v>2929</v>
      </c>
      <c r="L109" s="129" t="s">
        <v>879</v>
      </c>
      <c r="M109" s="129" t="s">
        <v>816</v>
      </c>
      <c r="N109" s="129" t="s">
        <v>817</v>
      </c>
      <c r="O109" s="129" t="s">
        <v>1828</v>
      </c>
      <c r="P109" s="129" t="s">
        <v>1829</v>
      </c>
      <c r="Q109" s="129" t="s">
        <v>1830</v>
      </c>
      <c r="R109" s="129" t="s">
        <v>1831</v>
      </c>
      <c r="S109" s="141" t="s">
        <v>858</v>
      </c>
      <c r="T109" s="141" t="s">
        <v>1832</v>
      </c>
      <c r="U109" s="141">
        <v>45231</v>
      </c>
      <c r="V109" s="129"/>
      <c r="W109" s="129" t="s">
        <v>1833</v>
      </c>
      <c r="X109" s="142" t="s">
        <v>824</v>
      </c>
      <c r="Y109" s="142" t="s">
        <v>825</v>
      </c>
      <c r="Z109" s="142" t="s">
        <v>825</v>
      </c>
      <c r="AA109" s="142" t="s">
        <v>995</v>
      </c>
      <c r="AB109" s="129" t="s">
        <v>825</v>
      </c>
      <c r="AC109" s="129" t="s">
        <v>825</v>
      </c>
      <c r="AD109" s="129" t="s">
        <v>825</v>
      </c>
      <c r="AE109" s="172"/>
      <c r="AF109" s="129" t="s">
        <v>828</v>
      </c>
      <c r="AG109" s="129" t="s">
        <v>39</v>
      </c>
      <c r="AH109" s="129"/>
      <c r="AI109" s="129"/>
      <c r="AJ109" s="129"/>
      <c r="AK109" s="129"/>
      <c r="AL109" s="129"/>
      <c r="AM109" s="129" t="s">
        <v>831</v>
      </c>
      <c r="AN109" s="129" t="s">
        <v>1834</v>
      </c>
      <c r="AO109" s="219" t="s">
        <v>1835</v>
      </c>
      <c r="AP109" s="129" t="s">
        <v>1836</v>
      </c>
      <c r="AQ109" s="141"/>
      <c r="AR109" s="141"/>
      <c r="AS109" s="141"/>
      <c r="AT109" s="141"/>
      <c r="AU109" s="141"/>
      <c r="AV109" s="150">
        <f t="shared" si="15"/>
        <v>0</v>
      </c>
      <c r="AW109" s="150"/>
      <c r="AX109" s="152"/>
      <c r="AY109" t="str">
        <f t="shared" si="16"/>
        <v>DENTRO DO PRAZO JURIDICO</v>
      </c>
    </row>
    <row r="110" spans="1:51" ht="24.75" customHeight="1" x14ac:dyDescent="0.35">
      <c r="A110" s="144" t="s">
        <v>811</v>
      </c>
      <c r="B110" s="144">
        <v>1485</v>
      </c>
      <c r="C110" s="129" t="s">
        <v>836</v>
      </c>
      <c r="D110" s="129" t="s">
        <v>1793</v>
      </c>
      <c r="E110" s="168">
        <f t="shared" ca="1" si="17"/>
        <v>-186</v>
      </c>
      <c r="F110" s="141">
        <v>45209</v>
      </c>
      <c r="G110" s="129">
        <f t="shared" si="13"/>
        <v>-2</v>
      </c>
      <c r="H110" s="141">
        <v>45207</v>
      </c>
      <c r="I110" s="129" t="str">
        <f t="shared" si="14"/>
        <v>RETROATIVO</v>
      </c>
      <c r="J110" s="129" t="s">
        <v>1837</v>
      </c>
      <c r="K110" s="144">
        <v>2928</v>
      </c>
      <c r="L110" s="129" t="s">
        <v>1007</v>
      </c>
      <c r="M110" s="129" t="s">
        <v>816</v>
      </c>
      <c r="N110" s="129" t="s">
        <v>817</v>
      </c>
      <c r="O110" s="129" t="s">
        <v>1838</v>
      </c>
      <c r="P110" s="129" t="s">
        <v>1839</v>
      </c>
      <c r="Q110" s="129" t="s">
        <v>1840</v>
      </c>
      <c r="R110" s="129" t="s">
        <v>1841</v>
      </c>
      <c r="S110" s="141" t="s">
        <v>858</v>
      </c>
      <c r="T110" s="141" t="s">
        <v>1842</v>
      </c>
      <c r="U110" s="141">
        <v>45275</v>
      </c>
      <c r="V110" s="129"/>
      <c r="W110" s="129" t="s">
        <v>1815</v>
      </c>
      <c r="X110" s="142" t="s">
        <v>824</v>
      </c>
      <c r="Y110" s="142" t="s">
        <v>825</v>
      </c>
      <c r="Z110" s="142" t="s">
        <v>825</v>
      </c>
      <c r="AA110" s="142" t="s">
        <v>995</v>
      </c>
      <c r="AB110" s="129" t="s">
        <v>825</v>
      </c>
      <c r="AC110" s="129" t="s">
        <v>825</v>
      </c>
      <c r="AD110" s="129" t="s">
        <v>825</v>
      </c>
      <c r="AE110" s="172" t="s">
        <v>1843</v>
      </c>
      <c r="AF110" s="129" t="s">
        <v>828</v>
      </c>
      <c r="AG110" s="129" t="s">
        <v>829</v>
      </c>
      <c r="AH110" s="129"/>
      <c r="AI110" s="129"/>
      <c r="AJ110" s="129"/>
      <c r="AK110" s="129"/>
      <c r="AL110" s="129"/>
      <c r="AM110" s="129" t="s">
        <v>831</v>
      </c>
      <c r="AN110" s="129" t="s">
        <v>1844</v>
      </c>
      <c r="AO110" s="219" t="s">
        <v>1845</v>
      </c>
      <c r="AP110" s="129" t="s">
        <v>1846</v>
      </c>
      <c r="AQ110" s="141"/>
      <c r="AR110" s="141"/>
      <c r="AS110" s="141"/>
      <c r="AT110" s="141"/>
      <c r="AU110" s="141"/>
      <c r="AV110" s="150">
        <f t="shared" si="15"/>
        <v>0</v>
      </c>
      <c r="AW110" s="150"/>
      <c r="AX110" s="152"/>
      <c r="AY110" t="str">
        <f t="shared" si="16"/>
        <v>DENTRO DO PRAZO JURIDICO</v>
      </c>
    </row>
    <row r="111" spans="1:51" ht="24.75" customHeight="1" x14ac:dyDescent="0.35">
      <c r="A111" s="164" t="s">
        <v>811</v>
      </c>
      <c r="B111" s="164">
        <v>1486</v>
      </c>
      <c r="C111" s="163" t="s">
        <v>812</v>
      </c>
      <c r="D111" s="163" t="s">
        <v>1723</v>
      </c>
      <c r="E111" s="168">
        <f t="shared" ca="1" si="17"/>
        <v>-177</v>
      </c>
      <c r="F111" s="165">
        <v>45209</v>
      </c>
      <c r="G111" s="163">
        <f t="shared" si="13"/>
        <v>7</v>
      </c>
      <c r="H111" s="165">
        <v>45216</v>
      </c>
      <c r="I111" s="163" t="str">
        <f t="shared" si="14"/>
        <v>FORA DE PRAZO</v>
      </c>
      <c r="J111" s="163" t="s">
        <v>1847</v>
      </c>
      <c r="K111" s="164">
        <v>2936</v>
      </c>
      <c r="L111" s="163" t="s">
        <v>1007</v>
      </c>
      <c r="M111" s="163" t="s">
        <v>816</v>
      </c>
      <c r="N111" s="163" t="s">
        <v>1848</v>
      </c>
      <c r="O111" s="163" t="s">
        <v>1849</v>
      </c>
      <c r="P111" s="163" t="s">
        <v>1850</v>
      </c>
      <c r="Q111" s="163" t="s">
        <v>1851</v>
      </c>
      <c r="R111" s="163" t="s">
        <v>1852</v>
      </c>
      <c r="S111" s="165" t="s">
        <v>858</v>
      </c>
      <c r="T111" s="165" t="s">
        <v>1853</v>
      </c>
      <c r="U111" s="165">
        <v>45235</v>
      </c>
      <c r="V111" s="163"/>
      <c r="W111" s="163" t="s">
        <v>1815</v>
      </c>
      <c r="X111" s="166" t="s">
        <v>824</v>
      </c>
      <c r="Y111" s="166" t="s">
        <v>825</v>
      </c>
      <c r="Z111" s="166" t="s">
        <v>825</v>
      </c>
      <c r="AA111" s="149" t="s">
        <v>1854</v>
      </c>
      <c r="AB111" s="163" t="s">
        <v>825</v>
      </c>
      <c r="AC111" s="163" t="s">
        <v>825</v>
      </c>
      <c r="AD111" s="163" t="s">
        <v>825</v>
      </c>
      <c r="AE111" s="214" t="s">
        <v>1855</v>
      </c>
      <c r="AF111" s="163" t="s">
        <v>873</v>
      </c>
      <c r="AG111" s="163" t="s">
        <v>28</v>
      </c>
      <c r="AH111" s="163"/>
      <c r="AI111" s="163"/>
      <c r="AJ111" s="163"/>
      <c r="AK111" s="163"/>
      <c r="AL111" s="163"/>
      <c r="AM111" s="163" t="s">
        <v>831</v>
      </c>
      <c r="AN111" s="163" t="s">
        <v>1856</v>
      </c>
      <c r="AO111" s="218" t="s">
        <v>1857</v>
      </c>
      <c r="AP111" s="163" t="s">
        <v>1858</v>
      </c>
      <c r="AQ111" s="165">
        <v>45117</v>
      </c>
      <c r="AR111" s="165">
        <v>45118</v>
      </c>
      <c r="AS111" s="165"/>
      <c r="AT111" s="165"/>
      <c r="AU111" s="165"/>
      <c r="AV111" s="150">
        <f t="shared" si="15"/>
        <v>-45117</v>
      </c>
      <c r="AW111" s="168"/>
      <c r="AX111" s="167"/>
      <c r="AY111" t="str">
        <f t="shared" si="16"/>
        <v>DENTRO DO PRAZO JURIDICO</v>
      </c>
    </row>
    <row r="112" spans="1:51" ht="24.75" customHeight="1" x14ac:dyDescent="0.35">
      <c r="A112" s="164" t="s">
        <v>811</v>
      </c>
      <c r="B112" s="164">
        <v>1487</v>
      </c>
      <c r="C112" s="163" t="s">
        <v>812</v>
      </c>
      <c r="D112" s="163" t="s">
        <v>1723</v>
      </c>
      <c r="E112" s="168">
        <f t="shared" ca="1" si="17"/>
        <v>-195</v>
      </c>
      <c r="F112" s="165">
        <v>45209</v>
      </c>
      <c r="G112" s="163">
        <f t="shared" si="13"/>
        <v>-11</v>
      </c>
      <c r="H112" s="165">
        <v>45198</v>
      </c>
      <c r="I112" s="163" t="str">
        <f t="shared" si="14"/>
        <v>RETROATIVO</v>
      </c>
      <c r="J112" s="163" t="s">
        <v>1859</v>
      </c>
      <c r="K112" s="164">
        <v>2914</v>
      </c>
      <c r="L112" s="163" t="s">
        <v>815</v>
      </c>
      <c r="M112" s="163" t="s">
        <v>816</v>
      </c>
      <c r="N112" s="163" t="s">
        <v>817</v>
      </c>
      <c r="O112" s="163" t="s">
        <v>1860</v>
      </c>
      <c r="P112" s="163" t="s">
        <v>1861</v>
      </c>
      <c r="Q112" s="163" t="s">
        <v>1862</v>
      </c>
      <c r="R112" s="163" t="s">
        <v>1863</v>
      </c>
      <c r="S112" s="165" t="s">
        <v>858</v>
      </c>
      <c r="T112" s="165" t="s">
        <v>1864</v>
      </c>
      <c r="U112" s="165">
        <v>45275</v>
      </c>
      <c r="V112" s="163"/>
      <c r="W112" s="163" t="s">
        <v>846</v>
      </c>
      <c r="X112" s="166" t="s">
        <v>824</v>
      </c>
      <c r="Y112" s="166" t="s">
        <v>825</v>
      </c>
      <c r="Z112" s="166" t="s">
        <v>825</v>
      </c>
      <c r="AA112" s="166" t="s">
        <v>1865</v>
      </c>
      <c r="AB112" s="163" t="s">
        <v>825</v>
      </c>
      <c r="AC112" s="163" t="s">
        <v>825</v>
      </c>
      <c r="AD112" s="163" t="s">
        <v>825</v>
      </c>
      <c r="AE112" s="176" t="s">
        <v>1866</v>
      </c>
      <c r="AF112" s="163" t="s">
        <v>828</v>
      </c>
      <c r="AG112" s="163" t="s">
        <v>26</v>
      </c>
      <c r="AH112" s="163"/>
      <c r="AI112" s="163"/>
      <c r="AJ112" s="163"/>
      <c r="AK112" s="163"/>
      <c r="AL112" s="163"/>
      <c r="AM112" s="163" t="s">
        <v>831</v>
      </c>
      <c r="AN112" s="163" t="s">
        <v>1867</v>
      </c>
      <c r="AO112" s="218" t="s">
        <v>1868</v>
      </c>
      <c r="AP112" s="163" t="s">
        <v>1869</v>
      </c>
      <c r="AQ112" s="165"/>
      <c r="AR112" s="165">
        <v>45209</v>
      </c>
      <c r="AS112" s="165"/>
      <c r="AT112" s="165"/>
      <c r="AU112" s="165"/>
      <c r="AV112" s="150">
        <f t="shared" si="15"/>
        <v>0</v>
      </c>
      <c r="AW112" s="168"/>
      <c r="AX112" s="167"/>
      <c r="AY112" t="str">
        <f t="shared" si="16"/>
        <v>DENTRO DO PRAZO JURIDICO</v>
      </c>
    </row>
    <row r="113" spans="1:51" ht="24.75" customHeight="1" x14ac:dyDescent="0.35">
      <c r="A113" s="164" t="s">
        <v>811</v>
      </c>
      <c r="B113" s="144">
        <v>1497</v>
      </c>
      <c r="C113" s="129" t="s">
        <v>836</v>
      </c>
      <c r="D113" s="129" t="s">
        <v>1723</v>
      </c>
      <c r="E113" s="168">
        <f t="shared" ca="1" si="17"/>
        <v>-183</v>
      </c>
      <c r="F113" s="141">
        <v>45209</v>
      </c>
      <c r="G113" s="163">
        <f t="shared" si="13"/>
        <v>1</v>
      </c>
      <c r="H113" s="141">
        <v>45210</v>
      </c>
      <c r="I113" s="163" t="str">
        <f t="shared" si="14"/>
        <v>FORA DE PRAZO</v>
      </c>
      <c r="J113" s="129" t="s">
        <v>1870</v>
      </c>
      <c r="K113" s="144">
        <v>2970</v>
      </c>
      <c r="L113" s="129" t="s">
        <v>914</v>
      </c>
      <c r="M113" s="129" t="s">
        <v>840</v>
      </c>
      <c r="N113" s="129" t="s">
        <v>817</v>
      </c>
      <c r="O113" s="129" t="s">
        <v>1871</v>
      </c>
      <c r="P113" s="129" t="s">
        <v>1872</v>
      </c>
      <c r="Q113" s="129" t="s">
        <v>1873</v>
      </c>
      <c r="R113" s="129" t="s">
        <v>1874</v>
      </c>
      <c r="S113" s="141" t="s">
        <v>858</v>
      </c>
      <c r="T113" s="141" t="s">
        <v>1875</v>
      </c>
      <c r="U113" s="141">
        <v>45214</v>
      </c>
      <c r="V113" s="129"/>
      <c r="W113" s="129" t="s">
        <v>846</v>
      </c>
      <c r="X113" s="142" t="s">
        <v>824</v>
      </c>
      <c r="Y113" s="166" t="s">
        <v>825</v>
      </c>
      <c r="Z113" s="166" t="s">
        <v>825</v>
      </c>
      <c r="AA113" s="142" t="s">
        <v>1056</v>
      </c>
      <c r="AB113" s="163" t="s">
        <v>825</v>
      </c>
      <c r="AC113" s="163" t="s">
        <v>825</v>
      </c>
      <c r="AD113" s="163" t="s">
        <v>825</v>
      </c>
      <c r="AE113" s="172" t="s">
        <v>1876</v>
      </c>
      <c r="AF113" s="129" t="s">
        <v>873</v>
      </c>
      <c r="AG113" s="129" t="s">
        <v>28</v>
      </c>
      <c r="AH113" s="129"/>
      <c r="AI113" s="129"/>
      <c r="AJ113" s="129"/>
      <c r="AK113" s="129"/>
      <c r="AL113" s="129"/>
      <c r="AM113" s="129" t="s">
        <v>831</v>
      </c>
      <c r="AN113" s="129" t="s">
        <v>1877</v>
      </c>
      <c r="AO113" s="219" t="s">
        <v>1878</v>
      </c>
      <c r="AP113" s="129" t="s">
        <v>1879</v>
      </c>
      <c r="AQ113" s="141"/>
      <c r="AR113" s="141"/>
      <c r="AS113" s="141"/>
      <c r="AT113" s="141"/>
      <c r="AU113" s="141"/>
      <c r="AV113" s="150">
        <f t="shared" si="15"/>
        <v>0</v>
      </c>
      <c r="AW113" s="150"/>
      <c r="AX113" s="152"/>
      <c r="AY113" t="str">
        <f t="shared" si="16"/>
        <v>DENTRO DO PRAZO JURIDICO</v>
      </c>
    </row>
    <row r="114" spans="1:51" ht="24.75" customHeight="1" x14ac:dyDescent="0.35">
      <c r="A114" s="164" t="s">
        <v>811</v>
      </c>
      <c r="B114" s="144">
        <v>1498</v>
      </c>
      <c r="C114" s="129" t="s">
        <v>812</v>
      </c>
      <c r="D114" s="129" t="s">
        <v>1793</v>
      </c>
      <c r="E114" s="168">
        <f t="shared" ca="1" si="17"/>
        <v>-161</v>
      </c>
      <c r="F114" s="141">
        <v>45210</v>
      </c>
      <c r="G114" s="163">
        <f t="shared" si="13"/>
        <v>22</v>
      </c>
      <c r="H114" s="141">
        <v>45232</v>
      </c>
      <c r="I114" s="163" t="str">
        <f t="shared" si="14"/>
        <v>DENTRO DO PRAZO</v>
      </c>
      <c r="J114" s="129" t="s">
        <v>1880</v>
      </c>
      <c r="K114" s="144">
        <v>2893</v>
      </c>
      <c r="L114" s="129" t="s">
        <v>815</v>
      </c>
      <c r="M114" s="129" t="s">
        <v>816</v>
      </c>
      <c r="N114" s="129" t="s">
        <v>817</v>
      </c>
      <c r="O114" s="129" t="s">
        <v>1881</v>
      </c>
      <c r="P114" s="129" t="s">
        <v>1882</v>
      </c>
      <c r="Q114" s="129" t="s">
        <v>1883</v>
      </c>
      <c r="R114" s="129" t="s">
        <v>1884</v>
      </c>
      <c r="S114" s="141" t="s">
        <v>858</v>
      </c>
      <c r="T114" s="141" t="s">
        <v>1885</v>
      </c>
      <c r="U114" s="231">
        <v>45235</v>
      </c>
      <c r="V114" s="129"/>
      <c r="W114" s="163" t="s">
        <v>1815</v>
      </c>
      <c r="X114" s="142" t="s">
        <v>824</v>
      </c>
      <c r="Y114" s="166" t="s">
        <v>825</v>
      </c>
      <c r="Z114" s="166" t="s">
        <v>825</v>
      </c>
      <c r="AA114" s="142" t="s">
        <v>871</v>
      </c>
      <c r="AB114" s="163" t="s">
        <v>825</v>
      </c>
      <c r="AC114" s="163" t="s">
        <v>825</v>
      </c>
      <c r="AD114" s="163" t="s">
        <v>825</v>
      </c>
      <c r="AE114" s="172" t="s">
        <v>1886</v>
      </c>
      <c r="AF114" s="129" t="s">
        <v>828</v>
      </c>
      <c r="AG114" s="129" t="s">
        <v>39</v>
      </c>
      <c r="AH114" s="129"/>
      <c r="AI114" s="129"/>
      <c r="AJ114" s="129"/>
      <c r="AK114" s="129"/>
      <c r="AL114" s="129"/>
      <c r="AM114" s="129" t="s">
        <v>831</v>
      </c>
      <c r="AN114" s="129" t="s">
        <v>1887</v>
      </c>
      <c r="AO114" s="219" t="s">
        <v>1888</v>
      </c>
      <c r="AP114" s="129" t="s">
        <v>1889</v>
      </c>
      <c r="AQ114" s="141"/>
      <c r="AR114" s="141"/>
      <c r="AS114" s="141"/>
      <c r="AT114" s="141"/>
      <c r="AU114" s="141"/>
      <c r="AV114" s="150">
        <f t="shared" si="15"/>
        <v>0</v>
      </c>
      <c r="AW114" s="150"/>
      <c r="AX114" s="152"/>
      <c r="AY114" t="str">
        <f t="shared" si="16"/>
        <v>DENTRO DO PRAZO JURIDICO</v>
      </c>
    </row>
    <row r="115" spans="1:51" ht="24.75" customHeight="1" x14ac:dyDescent="0.35">
      <c r="A115" s="164" t="s">
        <v>811</v>
      </c>
      <c r="B115" s="144">
        <v>1499</v>
      </c>
      <c r="C115" s="129" t="s">
        <v>836</v>
      </c>
      <c r="D115" s="129" t="s">
        <v>1793</v>
      </c>
      <c r="E115" s="168">
        <f t="shared" ca="1" si="17"/>
        <v>-186</v>
      </c>
      <c r="F115" s="141">
        <v>45210</v>
      </c>
      <c r="G115" s="163">
        <f t="shared" si="13"/>
        <v>-3</v>
      </c>
      <c r="H115" s="141">
        <v>45207</v>
      </c>
      <c r="I115" s="163" t="str">
        <f t="shared" si="14"/>
        <v>RETROATIVO</v>
      </c>
      <c r="J115" s="129" t="s">
        <v>1890</v>
      </c>
      <c r="K115" s="144">
        <v>2974</v>
      </c>
      <c r="L115" s="129" t="s">
        <v>1007</v>
      </c>
      <c r="M115" s="129" t="s">
        <v>816</v>
      </c>
      <c r="N115" s="129" t="s">
        <v>817</v>
      </c>
      <c r="O115" s="129" t="s">
        <v>1891</v>
      </c>
      <c r="P115" s="129" t="s">
        <v>1892</v>
      </c>
      <c r="Q115" s="129" t="s">
        <v>1893</v>
      </c>
      <c r="R115" s="129" t="s">
        <v>1841</v>
      </c>
      <c r="S115" s="141" t="s">
        <v>858</v>
      </c>
      <c r="T115" s="141" t="s">
        <v>1842</v>
      </c>
      <c r="U115" s="141">
        <v>45275</v>
      </c>
      <c r="V115" s="129"/>
      <c r="W115" s="129" t="s">
        <v>846</v>
      </c>
      <c r="X115" s="142" t="s">
        <v>824</v>
      </c>
      <c r="Y115" s="166" t="s">
        <v>825</v>
      </c>
      <c r="Z115" s="166" t="s">
        <v>825</v>
      </c>
      <c r="AA115" s="142" t="s">
        <v>995</v>
      </c>
      <c r="AB115" s="163" t="s">
        <v>825</v>
      </c>
      <c r="AC115" s="163" t="s">
        <v>825</v>
      </c>
      <c r="AD115" s="163" t="s">
        <v>825</v>
      </c>
      <c r="AE115" s="172" t="s">
        <v>1894</v>
      </c>
      <c r="AF115" s="129" t="s">
        <v>828</v>
      </c>
      <c r="AG115" s="129" t="s">
        <v>829</v>
      </c>
      <c r="AH115" s="129"/>
      <c r="AI115" s="129"/>
      <c r="AJ115" s="129"/>
      <c r="AK115" s="129"/>
      <c r="AL115" s="129"/>
      <c r="AM115" s="129" t="s">
        <v>831</v>
      </c>
      <c r="AN115" s="129" t="s">
        <v>1895</v>
      </c>
      <c r="AO115" s="219" t="s">
        <v>1896</v>
      </c>
      <c r="AP115" s="129" t="s">
        <v>1897</v>
      </c>
      <c r="AQ115" s="141"/>
      <c r="AR115" s="141"/>
      <c r="AS115" s="141"/>
      <c r="AT115" s="141"/>
      <c r="AU115" s="141"/>
      <c r="AV115" s="150">
        <f t="shared" si="15"/>
        <v>0</v>
      </c>
      <c r="AW115" s="150"/>
      <c r="AX115" s="152"/>
      <c r="AY115" t="str">
        <f t="shared" si="16"/>
        <v>DENTRO DO PRAZO JURIDICO</v>
      </c>
    </row>
  </sheetData>
  <conditionalFormatting sqref="V2:V115">
    <cfRule type="cellIs" dxfId="151" priority="9" operator="greaterThan">
      <formula>60</formula>
    </cfRule>
    <cfRule type="cellIs" dxfId="150" priority="10" operator="lessThan">
      <formula>30</formula>
    </cfRule>
    <cfRule type="cellIs" dxfId="149" priority="11" operator="between">
      <formula>60</formula>
      <formula>30</formula>
    </cfRule>
  </conditionalFormatting>
  <conditionalFormatting sqref="AV1:AW115">
    <cfRule type="cellIs" dxfId="148" priority="16" operator="between">
      <formula>10</formula>
      <formula>0</formula>
    </cfRule>
  </conditionalFormatting>
  <dataValidations count="1">
    <dataValidation allowBlank="1" showInputMessage="1" showErrorMessage="1" sqref="I1 N1 D1:E1 E2:E115" xr:uid="{00000000-0002-0000-0300-000000000000}"/>
  </dataValidations>
  <hyperlinks>
    <hyperlink ref="AX2" r:id="rId1" xr:uid="{00000000-0004-0000-0300-000000000000}"/>
    <hyperlink ref="AX3" r:id="rId2" xr:uid="{00000000-0004-0000-0300-000001000000}"/>
    <hyperlink ref="AO4" r:id="rId3" xr:uid="{00000000-0004-0000-0300-000002000000}"/>
    <hyperlink ref="AX5" r:id="rId4" xr:uid="{00000000-0004-0000-0300-000003000000}"/>
    <hyperlink ref="AO6" r:id="rId5" xr:uid="{00000000-0004-0000-0300-000004000000}"/>
    <hyperlink ref="AX6" r:id="rId6" xr:uid="{00000000-0004-0000-0300-000005000000}"/>
    <hyperlink ref="AO7" r:id="rId7" xr:uid="{00000000-0004-0000-0300-000006000000}"/>
    <hyperlink ref="AX7" r:id="rId8" xr:uid="{00000000-0004-0000-0300-000007000000}"/>
    <hyperlink ref="AO8" r:id="rId9" xr:uid="{00000000-0004-0000-0300-000008000000}"/>
    <hyperlink ref="AX8" r:id="rId10" xr:uid="{00000000-0004-0000-0300-000009000000}"/>
    <hyperlink ref="AX9" r:id="rId11" xr:uid="{00000000-0004-0000-0300-00000A000000}"/>
    <hyperlink ref="AX10" r:id="rId12" xr:uid="{00000000-0004-0000-0300-00000B000000}"/>
    <hyperlink ref="AO11" r:id="rId13" xr:uid="{00000000-0004-0000-0300-00000C000000}"/>
    <hyperlink ref="AX11" r:id="rId14" xr:uid="{00000000-0004-0000-0300-00000D000000}"/>
    <hyperlink ref="AX12" r:id="rId15" xr:uid="{00000000-0004-0000-0300-00000E000000}"/>
    <hyperlink ref="AO14" r:id="rId16" xr:uid="{00000000-0004-0000-0300-00000F000000}"/>
    <hyperlink ref="AX14" r:id="rId17" xr:uid="{00000000-0004-0000-0300-000010000000}"/>
    <hyperlink ref="AO13" r:id="rId18" xr:uid="{00000000-0004-0000-0300-000011000000}"/>
    <hyperlink ref="AX13" r:id="rId19" xr:uid="{00000000-0004-0000-0300-000012000000}"/>
    <hyperlink ref="AX15" r:id="rId20" xr:uid="{00000000-0004-0000-0300-000013000000}"/>
    <hyperlink ref="AX17" r:id="rId21" xr:uid="{00000000-0004-0000-0300-000014000000}"/>
    <hyperlink ref="AX16" r:id="rId22" xr:uid="{00000000-0004-0000-0300-000015000000}"/>
    <hyperlink ref="AO18" r:id="rId23" xr:uid="{00000000-0004-0000-0300-000016000000}"/>
    <hyperlink ref="AX18" r:id="rId24" xr:uid="{00000000-0004-0000-0300-000017000000}"/>
    <hyperlink ref="AO19" r:id="rId25" xr:uid="{00000000-0004-0000-0300-000018000000}"/>
    <hyperlink ref="AX19" r:id="rId26" xr:uid="{00000000-0004-0000-0300-000019000000}"/>
    <hyperlink ref="AO21" r:id="rId27" xr:uid="{00000000-0004-0000-0300-00001A000000}"/>
    <hyperlink ref="AX21" r:id="rId28" xr:uid="{00000000-0004-0000-0300-00001B000000}"/>
    <hyperlink ref="AO22" r:id="rId29" xr:uid="{00000000-0004-0000-0300-00001C000000}"/>
    <hyperlink ref="AX22" r:id="rId30" xr:uid="{00000000-0004-0000-0300-00001D000000}"/>
    <hyperlink ref="AX24" r:id="rId31" xr:uid="{00000000-0004-0000-0300-00001E000000}"/>
    <hyperlink ref="AX23" r:id="rId32" xr:uid="{00000000-0004-0000-0300-00001F000000}"/>
    <hyperlink ref="AO25" r:id="rId33" xr:uid="{00000000-0004-0000-0300-000020000000}"/>
    <hyperlink ref="AX25" r:id="rId34" xr:uid="{00000000-0004-0000-0300-000021000000}"/>
    <hyperlink ref="AX26" r:id="rId35" xr:uid="{00000000-0004-0000-0300-000022000000}"/>
    <hyperlink ref="AX27" r:id="rId36" xr:uid="{00000000-0004-0000-0300-000023000000}"/>
    <hyperlink ref="AO28" r:id="rId37" xr:uid="{00000000-0004-0000-0300-000024000000}"/>
    <hyperlink ref="AX28" r:id="rId38" xr:uid="{00000000-0004-0000-0300-000025000000}"/>
    <hyperlink ref="AO29" r:id="rId39" xr:uid="{00000000-0004-0000-0300-000026000000}"/>
    <hyperlink ref="AX30" r:id="rId40" xr:uid="{00000000-0004-0000-0300-000027000000}"/>
    <hyperlink ref="AX31" r:id="rId41" xr:uid="{00000000-0004-0000-0300-000028000000}"/>
    <hyperlink ref="AO32" r:id="rId42" xr:uid="{00000000-0004-0000-0300-000029000000}"/>
    <hyperlink ref="AX32" r:id="rId43" xr:uid="{00000000-0004-0000-0300-00002A000000}"/>
    <hyperlink ref="AO33" r:id="rId44" xr:uid="{00000000-0004-0000-0300-00002B000000}"/>
    <hyperlink ref="AX33" r:id="rId45" xr:uid="{00000000-0004-0000-0300-00002C000000}"/>
    <hyperlink ref="AO35" r:id="rId46" xr:uid="{00000000-0004-0000-0300-00002D000000}"/>
    <hyperlink ref="AX35" r:id="rId47" xr:uid="{00000000-0004-0000-0300-00002E000000}"/>
    <hyperlink ref="AO36" r:id="rId48" xr:uid="{00000000-0004-0000-0300-00002F000000}"/>
    <hyperlink ref="AX36" r:id="rId49" xr:uid="{00000000-0004-0000-0300-000030000000}"/>
    <hyperlink ref="AO37" r:id="rId50" xr:uid="{00000000-0004-0000-0300-000031000000}"/>
    <hyperlink ref="AX37" r:id="rId51" xr:uid="{00000000-0004-0000-0300-000032000000}"/>
    <hyperlink ref="AO38" r:id="rId52" xr:uid="{00000000-0004-0000-0300-000033000000}"/>
    <hyperlink ref="AX38" r:id="rId53" xr:uid="{00000000-0004-0000-0300-000034000000}"/>
    <hyperlink ref="AX39" r:id="rId54" xr:uid="{00000000-0004-0000-0300-000035000000}"/>
    <hyperlink ref="AX40" r:id="rId55" xr:uid="{00000000-0004-0000-0300-000036000000}"/>
    <hyperlink ref="AO41" r:id="rId56" xr:uid="{00000000-0004-0000-0300-000037000000}"/>
    <hyperlink ref="AX41" r:id="rId57" xr:uid="{00000000-0004-0000-0300-000038000000}"/>
    <hyperlink ref="AO42" r:id="rId58" xr:uid="{00000000-0004-0000-0300-000039000000}"/>
    <hyperlink ref="AX42" r:id="rId59" xr:uid="{00000000-0004-0000-0300-00003A000000}"/>
    <hyperlink ref="AX43" r:id="rId60" xr:uid="{00000000-0004-0000-0300-00003B000000}"/>
    <hyperlink ref="AO44" r:id="rId61" xr:uid="{00000000-0004-0000-0300-00003C000000}"/>
    <hyperlink ref="AX44" r:id="rId62" xr:uid="{00000000-0004-0000-0300-00003D000000}"/>
    <hyperlink ref="AO45" r:id="rId63" xr:uid="{00000000-0004-0000-0300-00003E000000}"/>
    <hyperlink ref="AX45" r:id="rId64" xr:uid="{00000000-0004-0000-0300-00003F000000}"/>
    <hyperlink ref="AO46" r:id="rId65" xr:uid="{00000000-0004-0000-0300-000040000000}"/>
    <hyperlink ref="AX46" r:id="rId66" xr:uid="{00000000-0004-0000-0300-000041000000}"/>
    <hyperlink ref="AO48" r:id="rId67" xr:uid="{00000000-0004-0000-0300-000042000000}"/>
    <hyperlink ref="AX48" r:id="rId68" xr:uid="{00000000-0004-0000-0300-000043000000}"/>
    <hyperlink ref="AO49" r:id="rId69" xr:uid="{00000000-0004-0000-0300-000044000000}"/>
    <hyperlink ref="AX49" r:id="rId70" xr:uid="{00000000-0004-0000-0300-000045000000}"/>
    <hyperlink ref="AX50" r:id="rId71" xr:uid="{00000000-0004-0000-0300-000046000000}"/>
    <hyperlink ref="AX51" r:id="rId72" xr:uid="{00000000-0004-0000-0300-000047000000}"/>
    <hyperlink ref="AO53" r:id="rId73" xr:uid="{00000000-0004-0000-0300-000048000000}"/>
    <hyperlink ref="AO52" r:id="rId74" xr:uid="{00000000-0004-0000-0300-000049000000}"/>
    <hyperlink ref="AX53" r:id="rId75" xr:uid="{00000000-0004-0000-0300-00004A000000}"/>
    <hyperlink ref="AX52" r:id="rId76" xr:uid="{00000000-0004-0000-0300-00004B000000}"/>
    <hyperlink ref="AX54" r:id="rId77" xr:uid="{00000000-0004-0000-0300-00004C000000}"/>
    <hyperlink ref="AX55" r:id="rId78" xr:uid="{00000000-0004-0000-0300-00004D000000}"/>
    <hyperlink ref="AO56" r:id="rId79" xr:uid="{00000000-0004-0000-0300-00004E000000}"/>
    <hyperlink ref="AX56" r:id="rId80" xr:uid="{00000000-0004-0000-0300-00004F000000}"/>
    <hyperlink ref="AX57" r:id="rId81" xr:uid="{00000000-0004-0000-0300-000050000000}"/>
    <hyperlink ref="AO58" r:id="rId82" xr:uid="{00000000-0004-0000-0300-000051000000}"/>
    <hyperlink ref="AX58" r:id="rId83" xr:uid="{00000000-0004-0000-0300-000052000000}"/>
    <hyperlink ref="AO59" r:id="rId84" xr:uid="{00000000-0004-0000-0300-000053000000}"/>
    <hyperlink ref="AX60" r:id="rId85" xr:uid="{00000000-0004-0000-0300-000054000000}"/>
    <hyperlink ref="AO61" r:id="rId86" xr:uid="{00000000-0004-0000-0300-000055000000}"/>
    <hyperlink ref="AX61" r:id="rId87" xr:uid="{00000000-0004-0000-0300-000056000000}"/>
    <hyperlink ref="AO62" r:id="rId88" xr:uid="{00000000-0004-0000-0300-000057000000}"/>
    <hyperlink ref="AX62" r:id="rId89" xr:uid="{00000000-0004-0000-0300-000058000000}"/>
    <hyperlink ref="AX63" r:id="rId90" xr:uid="{00000000-0004-0000-0300-000059000000}"/>
    <hyperlink ref="AX64" r:id="rId91" xr:uid="{00000000-0004-0000-0300-00005A000000}"/>
    <hyperlink ref="AX66" r:id="rId92" xr:uid="{00000000-0004-0000-0300-00005B000000}"/>
    <hyperlink ref="AX65" r:id="rId93" xr:uid="{00000000-0004-0000-0300-00005C000000}"/>
    <hyperlink ref="AX67" r:id="rId94" xr:uid="{00000000-0004-0000-0300-00005D000000}"/>
    <hyperlink ref="AO68" r:id="rId95" xr:uid="{00000000-0004-0000-0300-00005E000000}"/>
    <hyperlink ref="AO69" r:id="rId96" xr:uid="{00000000-0004-0000-0300-00005F000000}"/>
    <hyperlink ref="AO70" r:id="rId97" xr:uid="{00000000-0004-0000-0300-000060000000}"/>
    <hyperlink ref="AO71" r:id="rId98" xr:uid="{00000000-0004-0000-0300-000061000000}"/>
    <hyperlink ref="AO72" r:id="rId99" xr:uid="{00000000-0004-0000-0300-000062000000}"/>
    <hyperlink ref="AO73" r:id="rId100" xr:uid="{00000000-0004-0000-0300-000063000000}"/>
    <hyperlink ref="AX68" r:id="rId101" xr:uid="{00000000-0004-0000-0300-000064000000}"/>
    <hyperlink ref="AX75" r:id="rId102" xr:uid="{00000000-0004-0000-0300-000065000000}"/>
    <hyperlink ref="AX72" r:id="rId103" xr:uid="{00000000-0004-0000-0300-000066000000}"/>
    <hyperlink ref="AX71" r:id="rId104" xr:uid="{00000000-0004-0000-0300-000067000000}"/>
    <hyperlink ref="AX69" r:id="rId105" xr:uid="{00000000-0004-0000-0300-000068000000}"/>
    <hyperlink ref="AX70" r:id="rId106" xr:uid="{00000000-0004-0000-0300-000069000000}"/>
    <hyperlink ref="AO77" r:id="rId107" xr:uid="{00000000-0004-0000-0300-00006A000000}"/>
    <hyperlink ref="AO86" r:id="rId108" xr:uid="{00000000-0004-0000-0300-00006B000000}"/>
    <hyperlink ref="AO87" r:id="rId109" xr:uid="{00000000-0004-0000-0300-00006C000000}"/>
    <hyperlink ref="AO88" r:id="rId110" xr:uid="{00000000-0004-0000-0300-00006D000000}"/>
    <hyperlink ref="AO89" r:id="rId111" xr:uid="{00000000-0004-0000-0300-00006E000000}"/>
    <hyperlink ref="AO90" r:id="rId112" xr:uid="{00000000-0004-0000-0300-00006F000000}"/>
    <hyperlink ref="AO94" r:id="rId113" xr:uid="{00000000-0004-0000-0300-000070000000}"/>
    <hyperlink ref="AO97" r:id="rId114" xr:uid="{00000000-0004-0000-0300-000071000000}"/>
    <hyperlink ref="AO98" r:id="rId115" xr:uid="{00000000-0004-0000-0300-000072000000}"/>
    <hyperlink ref="AO95" r:id="rId116" xr:uid="{00000000-0004-0000-0300-000073000000}"/>
    <hyperlink ref="AO100" r:id="rId117" xr:uid="{00000000-0004-0000-0300-000074000000}"/>
    <hyperlink ref="AO101" r:id="rId118" xr:uid="{00000000-0004-0000-0300-000075000000}"/>
    <hyperlink ref="AO102" r:id="rId119" xr:uid="{00000000-0004-0000-0300-000076000000}"/>
    <hyperlink ref="AX82" r:id="rId120" xr:uid="{00000000-0004-0000-0300-000077000000}"/>
    <hyperlink ref="AO104" r:id="rId121" xr:uid="{00000000-0004-0000-0300-000078000000}"/>
    <hyperlink ref="AX94" r:id="rId122" xr:uid="{00000000-0004-0000-0300-000079000000}"/>
    <hyperlink ref="AX87" r:id="rId123" xr:uid="{00000000-0004-0000-0300-00007A000000}"/>
    <hyperlink ref="AO105" r:id="rId124" xr:uid="{00000000-0004-0000-0300-00007B000000}"/>
    <hyperlink ref="AO106" r:id="rId125" xr:uid="{00000000-0004-0000-0300-00007C000000}"/>
    <hyperlink ref="AX103" r:id="rId126" xr:uid="{00000000-0004-0000-0300-00007D000000}"/>
    <hyperlink ref="AX81" r:id="rId127" xr:uid="{00000000-0004-0000-0300-00007E000000}"/>
    <hyperlink ref="AX78" r:id="rId128" xr:uid="{00000000-0004-0000-0300-00007F000000}"/>
    <hyperlink ref="AO109" r:id="rId129" xr:uid="{00000000-0004-0000-0300-000080000000}"/>
    <hyperlink ref="AX89" r:id="rId130" xr:uid="{00000000-0004-0000-0300-000081000000}"/>
    <hyperlink ref="AX90" r:id="rId131" xr:uid="{00000000-0004-0000-0300-000082000000}"/>
    <hyperlink ref="AO111" r:id="rId132" xr:uid="{00000000-0004-0000-0300-000083000000}"/>
    <hyperlink ref="AO112" r:id="rId133" xr:uid="{00000000-0004-0000-0300-000084000000}"/>
    <hyperlink ref="AX97" r:id="rId134" xr:uid="{00000000-0004-0000-0300-000085000000}"/>
    <hyperlink ref="AX80" r:id="rId135" xr:uid="{00000000-0004-0000-0300-000086000000}"/>
    <hyperlink ref="AX95" r:id="rId136" xr:uid="{00000000-0004-0000-0300-000087000000}"/>
    <hyperlink ref="AX93" r:id="rId137" xr:uid="{00000000-0004-0000-0300-000088000000}"/>
    <hyperlink ref="AO113" r:id="rId138" xr:uid="{00000000-0004-0000-0300-000089000000}"/>
    <hyperlink ref="AO114" r:id="rId139" xr:uid="{00000000-0004-0000-0300-00008A000000}"/>
    <hyperlink ref="AO115" r:id="rId140" xr:uid="{00000000-0004-0000-0300-00008B000000}"/>
  </hyperlinks>
  <pageMargins left="0.7" right="0.7" top="0.75" bottom="0.75" header="0.3" footer="0.3"/>
  <legacyDrawing r:id="rId14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E59DE0C-B589-46B0-950C-4A70F37332A7}">
            <xm:f>NOT(ISERROR(SEARCH($I$430,I2)))</xm:f>
            <xm:f>$I$430</xm:f>
            <x14:dxf>
              <font>
                <color rgb="FF0070C0"/>
              </font>
              <fill>
                <patternFill patternType="solid">
                  <bgColor theme="8" tint="0.59999389629810485"/>
                </patternFill>
              </fill>
            </x14:dxf>
          </x14:cfRule>
          <x14:cfRule type="containsText" priority="13" operator="containsText" id="{BB1A20D7-3F7C-4D31-9B3E-3229CE1A2B78}">
            <xm:f>NOT(ISERROR(SEARCH($I$429,I2)))</xm:f>
            <xm:f>$I$429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4" operator="containsText" id="{55666BD7-8060-4849-9EE2-7E6BD524609B}">
            <xm:f>NOT(ISERROR(SEARCH($I$426,I2)))</xm:f>
            <xm:f>$I$426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B6C4C458-314F-478D-9D72-4D7C90AD64FF}">
            <xm:f>NOT(ISERROR(SEARCH($I$425,I2)))</xm:f>
            <xm:f>$I$425</xm:f>
            <x14:dxf>
              <font>
                <color rgb="FF9C0006"/>
              </font>
              <fill>
                <patternFill patternType="solid">
                  <bgColor rgb="FFFFFF00"/>
                </patternFill>
              </fill>
            </x14:dxf>
          </x14:cfRule>
          <xm:sqref>I2:I115</xm:sqref>
        </x14:conditionalFormatting>
        <x14:conditionalFormatting xmlns:xm="http://schemas.microsoft.com/office/excel/2006/main">
          <x14:cfRule type="containsText" priority="17" operator="containsText" id="{2BEA4A76-5DED-40B0-81BC-72BD30602B69}">
            <xm:f>NOT(ISERROR(SEARCH($S$418,S1)))</xm:f>
            <xm:f>$S$418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S1:S115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1000000}">
          <x14:formula1>
            <xm:f>'Conta contabil X Itens'!$B$2:$B$223</xm:f>
          </x14:formula1>
          <xm:sqref>AK1:AK115</xm:sqref>
        </x14:dataValidation>
        <x14:dataValidation type="list" allowBlank="1" showInputMessage="1" showErrorMessage="1" xr:uid="{00000000-0002-0000-0300-000002000000}">
          <x14:formula1>
            <xm:f>'Informação complementares'!$A$32:$A$53</xm:f>
          </x14:formula1>
          <xm:sqref>AF1:AF115</xm:sqref>
        </x14:dataValidation>
        <x14:dataValidation type="list" allowBlank="1" showInputMessage="1" showErrorMessage="1" xr:uid="{00000000-0002-0000-0300-000003000000}">
          <x14:formula1>
            <xm:f>'Informação complementares'!$A$111:$A$130</xm:f>
          </x14:formula1>
          <xm:sqref>AG1:AG95 AG97:AG115</xm:sqref>
        </x14:dataValidation>
        <x14:dataValidation type="list" allowBlank="1" showInputMessage="1" showErrorMessage="1" xr:uid="{00000000-0002-0000-0300-000004000000}">
          <x14:formula1>
            <xm:f>Planilha2!$A$2:$A$8</xm:f>
          </x14:formula1>
          <xm:sqref>AL1:AL60 AL62 AL64:AL115</xm:sqref>
        </x14:dataValidation>
        <x14:dataValidation type="list" allowBlank="1" showInputMessage="1" showErrorMessage="1" xr:uid="{00000000-0002-0000-0300-000005000000}">
          <x14:formula1>
            <xm:f>'Informação complementares'!$A$1:$A$18</xm:f>
          </x14:formula1>
          <xm:sqref>D2:D115</xm:sqref>
        </x14:dataValidation>
        <x14:dataValidation type="list" allowBlank="1" showInputMessage="1" showErrorMessage="1" xr:uid="{00000000-0002-0000-0300-000006000000}">
          <x14:formula1>
            <xm:f>'Informação complementares'!$A$58:$A$107</xm:f>
          </x14:formula1>
          <xm:sqref>N2:N115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workbookViewId="0"/>
  </sheetViews>
  <sheetFormatPr defaultRowHeight="14.5" x14ac:dyDescent="0.35"/>
  <cols>
    <col min="1" max="1" width="31.1796875" customWidth="1"/>
    <col min="2" max="2" width="28.26953125" customWidth="1"/>
  </cols>
  <sheetData>
    <row r="1" spans="1:2" x14ac:dyDescent="0.35">
      <c r="A1" s="425" t="s">
        <v>1898</v>
      </c>
      <c r="B1" s="425"/>
    </row>
    <row r="2" spans="1:2" x14ac:dyDescent="0.35">
      <c r="A2" s="232"/>
      <c r="B2" s="232"/>
    </row>
    <row r="3" spans="1:2" x14ac:dyDescent="0.35">
      <c r="A3" s="233" t="s">
        <v>1899</v>
      </c>
      <c r="B3" s="232">
        <v>114</v>
      </c>
    </row>
    <row r="4" spans="1:2" x14ac:dyDescent="0.35">
      <c r="A4" s="232" t="s">
        <v>1900</v>
      </c>
      <c r="B4" s="232"/>
    </row>
    <row r="5" spans="1:2" x14ac:dyDescent="0.35">
      <c r="A5" s="232" t="s">
        <v>1901</v>
      </c>
      <c r="B5" s="232">
        <f>COUNTIF('Banco de dados- Portal'!C2:C115,Relatorios!A5)</f>
        <v>45</v>
      </c>
    </row>
    <row r="6" spans="1:2" x14ac:dyDescent="0.35">
      <c r="A6" s="232" t="s">
        <v>1902</v>
      </c>
      <c r="B6" s="232">
        <f>COUNTIF('Banco de dados- Portal'!C2:C115,Relatorios!A6)</f>
        <v>69</v>
      </c>
    </row>
    <row r="7" spans="1:2" x14ac:dyDescent="0.35">
      <c r="A7" s="232"/>
      <c r="B7" s="232"/>
    </row>
    <row r="8" spans="1:2" x14ac:dyDescent="0.35">
      <c r="A8" s="426" t="s">
        <v>1903</v>
      </c>
      <c r="B8" s="426"/>
    </row>
    <row r="9" spans="1:2" x14ac:dyDescent="0.35">
      <c r="A9" s="232" t="s">
        <v>1904</v>
      </c>
      <c r="B9" s="232">
        <f>COUNTIF('Banco de dados- Portal'!M2:M115,Relatorios!A9)</f>
        <v>19</v>
      </c>
    </row>
    <row r="10" spans="1:2" x14ac:dyDescent="0.35">
      <c r="A10" s="232" t="s">
        <v>1905</v>
      </c>
      <c r="B10" s="232">
        <f>COUNTIF('Banco de dados- Portal'!M3:M116,Relatorios!A10)</f>
        <v>5</v>
      </c>
    </row>
    <row r="11" spans="1:2" x14ac:dyDescent="0.35">
      <c r="A11" s="232" t="s">
        <v>1906</v>
      </c>
      <c r="B11" s="232">
        <f>COUNTIF('Banco de dados- Portal'!M4:M117,Relatorios!A11)</f>
        <v>89</v>
      </c>
    </row>
    <row r="12" spans="1:2" x14ac:dyDescent="0.35">
      <c r="A12" s="232"/>
      <c r="B12" s="232"/>
    </row>
    <row r="13" spans="1:2" x14ac:dyDescent="0.35">
      <c r="A13" s="426" t="s">
        <v>1907</v>
      </c>
      <c r="B13" s="426"/>
    </row>
    <row r="14" spans="1:2" x14ac:dyDescent="0.35">
      <c r="A14" s="129" t="s">
        <v>1908</v>
      </c>
      <c r="B14" s="232">
        <f>COUNTIF('Banco de dados- Portal'!I2:I115,Relatorios!A14)</f>
        <v>38</v>
      </c>
    </row>
    <row r="15" spans="1:2" x14ac:dyDescent="0.35">
      <c r="A15" s="232" t="s">
        <v>1909</v>
      </c>
      <c r="B15" s="232">
        <f>COUNTIF('Banco de dados- Portal'!I3:I116,Relatorios!A15)</f>
        <v>40</v>
      </c>
    </row>
    <row r="16" spans="1:2" x14ac:dyDescent="0.35">
      <c r="A16" s="232" t="s">
        <v>1910</v>
      </c>
      <c r="B16" s="232">
        <f>COUNTIF('Banco de dados- Portal'!I4:I117,Relatorios!A16)</f>
        <v>34</v>
      </c>
    </row>
    <row r="19" spans="1:2" x14ac:dyDescent="0.35">
      <c r="A19" s="427" t="s">
        <v>1911</v>
      </c>
      <c r="B19" s="428"/>
    </row>
    <row r="20" spans="1:2" x14ac:dyDescent="0.35">
      <c r="A20" s="220" t="s">
        <v>1912</v>
      </c>
      <c r="B20" s="220">
        <f>COUNTIF('Banco de dados- Portal'!AY2:AY115,Relatorios!A20)</f>
        <v>101</v>
      </c>
    </row>
    <row r="21" spans="1:2" x14ac:dyDescent="0.35">
      <c r="A21" s="220" t="s">
        <v>1913</v>
      </c>
      <c r="B21" s="220">
        <f>COUNTIF('Banco de dados- Portal'!AY3:AY116,Relatorios!A21)</f>
        <v>12</v>
      </c>
    </row>
  </sheetData>
  <mergeCells count="4">
    <mergeCell ref="A1:B1"/>
    <mergeCell ref="A8:B8"/>
    <mergeCell ref="A13:B13"/>
    <mergeCell ref="A19:B1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10" operator="containsText" id="{C12611EA-F029-4720-8569-E1D9FAAF87CC}">
            <xm:f>NOT(ISERROR(SEARCH(#REF!,A14)))</xm:f>
            <xm:f>#REF!</xm:f>
            <x14:dxf>
              <font>
                <color rgb="FF0070C0"/>
              </font>
              <fill>
                <patternFill patternType="solid">
                  <bgColor theme="8" tint="0.59999389629810485"/>
                </patternFill>
              </fill>
            </x14:dxf>
          </x14:cfRule>
          <x14:cfRule type="containsText" priority="1511" operator="containsText" id="{D31C3DFE-4D75-4E99-A3B6-D042E49F8878}">
            <xm:f>NOT(ISERROR(SEARCH(#REF!,A14)))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512" operator="containsText" id="{010C08A2-D863-4271-BD84-13D8B4B97747}">
            <xm:f>NOT(ISERROR(SEARCH(#REF!,A14)))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13" operator="containsText" id="{488E1435-89C2-4466-A499-8A61DAF3C5E6}">
            <xm:f>NOT(ISERROR(SEARCH(#REF!,A14)))</xm:f>
            <xm:f>#REF!</xm:f>
            <x14:dxf>
              <font>
                <color rgb="FF9C0006"/>
              </font>
              <fill>
                <patternFill patternType="solid">
                  <bgColor rgb="FFFFFF00"/>
                </patternFill>
              </fill>
            </x14:dxf>
          </x14:cfRule>
          <xm:sqref>A14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1"/>
  <sheetViews>
    <sheetView workbookViewId="0">
      <selection activeCell="G3" sqref="G3"/>
    </sheetView>
  </sheetViews>
  <sheetFormatPr defaultRowHeight="14.5" x14ac:dyDescent="0.35"/>
  <cols>
    <col min="1" max="1" width="46.7265625" customWidth="1"/>
    <col min="2" max="2" width="22.54296875" customWidth="1"/>
    <col min="4" max="4" width="21" customWidth="1"/>
  </cols>
  <sheetData>
    <row r="1" spans="1:4" ht="39.5" x14ac:dyDescent="0.35">
      <c r="A1" s="1" t="s">
        <v>1914</v>
      </c>
      <c r="B1" s="234" t="s">
        <v>13</v>
      </c>
      <c r="D1" s="236" t="s">
        <v>1915</v>
      </c>
    </row>
    <row r="2" spans="1:4" ht="39.5" x14ac:dyDescent="0.35">
      <c r="A2" s="1" t="s">
        <v>1916</v>
      </c>
      <c r="B2" t="s">
        <v>831</v>
      </c>
      <c r="D2" s="236" t="s">
        <v>1917</v>
      </c>
    </row>
    <row r="3" spans="1:4" x14ac:dyDescent="0.35">
      <c r="A3" s="1" t="s">
        <v>1918</v>
      </c>
      <c r="B3" t="s">
        <v>1132</v>
      </c>
      <c r="D3" s="232" t="s">
        <v>1919</v>
      </c>
    </row>
    <row r="4" spans="1:4" ht="26.5" x14ac:dyDescent="0.35">
      <c r="A4" s="1" t="s">
        <v>1920</v>
      </c>
      <c r="B4" t="s">
        <v>1921</v>
      </c>
      <c r="D4" s="236" t="s">
        <v>1922</v>
      </c>
    </row>
    <row r="5" spans="1:4" ht="26.5" x14ac:dyDescent="0.35">
      <c r="A5" s="1" t="s">
        <v>1923</v>
      </c>
      <c r="D5" s="236" t="s">
        <v>1924</v>
      </c>
    </row>
    <row r="6" spans="1:4" ht="26.5" x14ac:dyDescent="0.35">
      <c r="A6" s="1" t="s">
        <v>1027</v>
      </c>
      <c r="D6" s="236" t="s">
        <v>1925</v>
      </c>
    </row>
    <row r="7" spans="1:4" ht="26.5" x14ac:dyDescent="0.35">
      <c r="A7" s="1" t="s">
        <v>1723</v>
      </c>
      <c r="D7" s="236" t="s">
        <v>1926</v>
      </c>
    </row>
    <row r="8" spans="1:4" ht="26.5" x14ac:dyDescent="0.35">
      <c r="A8" s="1" t="s">
        <v>1627</v>
      </c>
      <c r="D8" s="236" t="s">
        <v>1927</v>
      </c>
    </row>
    <row r="9" spans="1:4" ht="26.5" x14ac:dyDescent="0.35">
      <c r="A9" s="1" t="s">
        <v>1793</v>
      </c>
      <c r="D9" s="236" t="s">
        <v>1928</v>
      </c>
    </row>
    <row r="10" spans="1:4" x14ac:dyDescent="0.35">
      <c r="A10" s="1" t="s">
        <v>1929</v>
      </c>
      <c r="D10" s="232" t="s">
        <v>847</v>
      </c>
    </row>
    <row r="11" spans="1:4" x14ac:dyDescent="0.35">
      <c r="A11" s="1" t="s">
        <v>1811</v>
      </c>
      <c r="D11" s="236" t="s">
        <v>1930</v>
      </c>
    </row>
    <row r="12" spans="1:4" x14ac:dyDescent="0.35">
      <c r="A12" s="1" t="s">
        <v>1931</v>
      </c>
      <c r="D12" s="236" t="s">
        <v>1932</v>
      </c>
    </row>
    <row r="13" spans="1:4" x14ac:dyDescent="0.35">
      <c r="A13" s="2" t="s">
        <v>852</v>
      </c>
      <c r="D13" s="236" t="s">
        <v>1933</v>
      </c>
    </row>
    <row r="14" spans="1:4" x14ac:dyDescent="0.35">
      <c r="A14" s="1" t="s">
        <v>1934</v>
      </c>
      <c r="D14" s="236" t="s">
        <v>1935</v>
      </c>
    </row>
    <row r="15" spans="1:4" x14ac:dyDescent="0.35">
      <c r="A15" s="1" t="s">
        <v>1936</v>
      </c>
      <c r="D15" s="236" t="s">
        <v>973</v>
      </c>
    </row>
    <row r="16" spans="1:4" x14ac:dyDescent="0.35">
      <c r="A16" s="1" t="s">
        <v>813</v>
      </c>
      <c r="D16" s="236" t="s">
        <v>1937</v>
      </c>
    </row>
    <row r="17" spans="1:4" x14ac:dyDescent="0.35">
      <c r="A17" s="1" t="s">
        <v>837</v>
      </c>
      <c r="D17" s="236" t="s">
        <v>1938</v>
      </c>
    </row>
    <row r="18" spans="1:4" x14ac:dyDescent="0.35">
      <c r="A18" s="1" t="s">
        <v>1402</v>
      </c>
      <c r="D18" s="236" t="s">
        <v>1939</v>
      </c>
    </row>
    <row r="19" spans="1:4" x14ac:dyDescent="0.35">
      <c r="D19" s="236" t="s">
        <v>1940</v>
      </c>
    </row>
    <row r="20" spans="1:4" ht="26.5" x14ac:dyDescent="0.35">
      <c r="D20" s="236" t="s">
        <v>1941</v>
      </c>
    </row>
    <row r="21" spans="1:4" x14ac:dyDescent="0.35">
      <c r="A21" s="1" t="s">
        <v>812</v>
      </c>
      <c r="D21" t="s">
        <v>1942</v>
      </c>
    </row>
    <row r="22" spans="1:4" x14ac:dyDescent="0.35">
      <c r="A22" s="1" t="s">
        <v>1943</v>
      </c>
      <c r="D22" s="244"/>
    </row>
    <row r="23" spans="1:4" x14ac:dyDescent="0.35">
      <c r="D23" s="244"/>
    </row>
    <row r="24" spans="1:4" x14ac:dyDescent="0.35">
      <c r="D24" s="244"/>
    </row>
    <row r="25" spans="1:4" x14ac:dyDescent="0.35">
      <c r="A25" s="2" t="s">
        <v>914</v>
      </c>
      <c r="D25" s="244"/>
    </row>
    <row r="26" spans="1:4" x14ac:dyDescent="0.35">
      <c r="A26" s="2" t="s">
        <v>839</v>
      </c>
      <c r="D26" s="244"/>
    </row>
    <row r="27" spans="1:4" x14ac:dyDescent="0.35">
      <c r="A27" s="2" t="s">
        <v>879</v>
      </c>
      <c r="D27" s="244"/>
    </row>
    <row r="28" spans="1:4" x14ac:dyDescent="0.35">
      <c r="A28" s="2" t="s">
        <v>1007</v>
      </c>
      <c r="D28" s="244"/>
    </row>
    <row r="29" spans="1:4" x14ac:dyDescent="0.35">
      <c r="A29" s="2" t="s">
        <v>1944</v>
      </c>
    </row>
    <row r="30" spans="1:4" x14ac:dyDescent="0.35">
      <c r="A30" s="2" t="s">
        <v>815</v>
      </c>
    </row>
    <row r="32" spans="1:4" x14ac:dyDescent="0.35">
      <c r="A32" s="3" t="s">
        <v>997</v>
      </c>
    </row>
    <row r="33" spans="1:1" x14ac:dyDescent="0.35">
      <c r="A33" s="3" t="s">
        <v>1945</v>
      </c>
    </row>
    <row r="34" spans="1:1" x14ac:dyDescent="0.35">
      <c r="A34" s="3" t="s">
        <v>1946</v>
      </c>
    </row>
    <row r="35" spans="1:1" x14ac:dyDescent="0.35">
      <c r="A35" s="3" t="s">
        <v>1379</v>
      </c>
    </row>
    <row r="36" spans="1:1" x14ac:dyDescent="0.35">
      <c r="A36" s="3" t="s">
        <v>1581</v>
      </c>
    </row>
    <row r="37" spans="1:1" x14ac:dyDescent="0.35">
      <c r="A37" s="3" t="s">
        <v>1947</v>
      </c>
    </row>
    <row r="38" spans="1:1" x14ac:dyDescent="0.35">
      <c r="A38" s="3" t="s">
        <v>1948</v>
      </c>
    </row>
    <row r="39" spans="1:1" x14ac:dyDescent="0.35">
      <c r="A39" s="3" t="s">
        <v>1949</v>
      </c>
    </row>
    <row r="40" spans="1:1" x14ac:dyDescent="0.35">
      <c r="A40" s="3" t="s">
        <v>1949</v>
      </c>
    </row>
    <row r="41" spans="1:1" x14ac:dyDescent="0.35">
      <c r="A41" s="3" t="s">
        <v>828</v>
      </c>
    </row>
    <row r="42" spans="1:1" x14ac:dyDescent="0.35">
      <c r="A42" s="3" t="s">
        <v>1950</v>
      </c>
    </row>
    <row r="43" spans="1:1" x14ac:dyDescent="0.35">
      <c r="A43" s="3" t="s">
        <v>974</v>
      </c>
    </row>
    <row r="44" spans="1:1" x14ac:dyDescent="0.35">
      <c r="A44" s="3" t="s">
        <v>1116</v>
      </c>
    </row>
    <row r="45" spans="1:1" x14ac:dyDescent="0.35">
      <c r="A45" s="3" t="s">
        <v>1951</v>
      </c>
    </row>
    <row r="46" spans="1:1" x14ac:dyDescent="0.35">
      <c r="A46" s="3" t="s">
        <v>1952</v>
      </c>
    </row>
    <row r="47" spans="1:1" x14ac:dyDescent="0.35">
      <c r="A47" s="3" t="s">
        <v>1953</v>
      </c>
    </row>
    <row r="48" spans="1:1" x14ac:dyDescent="0.35">
      <c r="A48" s="3" t="s">
        <v>1954</v>
      </c>
    </row>
    <row r="49" spans="1:1" x14ac:dyDescent="0.35">
      <c r="A49" s="3" t="s">
        <v>1955</v>
      </c>
    </row>
    <row r="50" spans="1:1" x14ac:dyDescent="0.35">
      <c r="A50" s="3" t="s">
        <v>873</v>
      </c>
    </row>
    <row r="51" spans="1:1" x14ac:dyDescent="0.35">
      <c r="A51" s="3" t="s">
        <v>1956</v>
      </c>
    </row>
    <row r="52" spans="1:1" x14ac:dyDescent="0.35">
      <c r="A52" s="3" t="s">
        <v>1035</v>
      </c>
    </row>
    <row r="53" spans="1:1" x14ac:dyDescent="0.35">
      <c r="A53" s="3" t="s">
        <v>841</v>
      </c>
    </row>
    <row r="58" spans="1:1" x14ac:dyDescent="0.35">
      <c r="A58" s="3" t="s">
        <v>1957</v>
      </c>
    </row>
    <row r="59" spans="1:1" x14ac:dyDescent="0.35">
      <c r="A59" s="3" t="s">
        <v>1958</v>
      </c>
    </row>
    <row r="60" spans="1:1" x14ac:dyDescent="0.35">
      <c r="A60" s="3" t="s">
        <v>551</v>
      </c>
    </row>
    <row r="61" spans="1:1" x14ac:dyDescent="0.35">
      <c r="A61" s="3" t="s">
        <v>1959</v>
      </c>
    </row>
    <row r="62" spans="1:1" x14ac:dyDescent="0.35">
      <c r="A62" s="3" t="s">
        <v>1959</v>
      </c>
    </row>
    <row r="63" spans="1:1" x14ac:dyDescent="0.35">
      <c r="A63" s="3" t="s">
        <v>1960</v>
      </c>
    </row>
    <row r="64" spans="1:1" x14ac:dyDescent="0.35">
      <c r="A64" s="3" t="s">
        <v>282</v>
      </c>
    </row>
    <row r="65" spans="1:1" x14ac:dyDescent="0.35">
      <c r="A65" s="3" t="s">
        <v>1961</v>
      </c>
    </row>
    <row r="66" spans="1:1" x14ac:dyDescent="0.35">
      <c r="A66" s="3" t="s">
        <v>1962</v>
      </c>
    </row>
    <row r="67" spans="1:1" x14ac:dyDescent="0.35">
      <c r="A67" s="3" t="s">
        <v>1963</v>
      </c>
    </row>
    <row r="68" spans="1:1" x14ac:dyDescent="0.35">
      <c r="A68" s="3" t="s">
        <v>1964</v>
      </c>
    </row>
    <row r="69" spans="1:1" x14ac:dyDescent="0.35">
      <c r="A69" s="3" t="s">
        <v>456</v>
      </c>
    </row>
    <row r="70" spans="1:1" x14ac:dyDescent="0.35">
      <c r="A70" s="3" t="s">
        <v>1965</v>
      </c>
    </row>
    <row r="71" spans="1:1" x14ac:dyDescent="0.35">
      <c r="A71" s="3" t="s">
        <v>1966</v>
      </c>
    </row>
    <row r="72" spans="1:1" x14ac:dyDescent="0.35">
      <c r="A72" s="3" t="s">
        <v>1967</v>
      </c>
    </row>
    <row r="73" spans="1:1" x14ac:dyDescent="0.35">
      <c r="A73" s="3" t="s">
        <v>1029</v>
      </c>
    </row>
    <row r="74" spans="1:1" x14ac:dyDescent="0.35">
      <c r="A74" s="3" t="s">
        <v>1968</v>
      </c>
    </row>
    <row r="75" spans="1:1" x14ac:dyDescent="0.35">
      <c r="A75" s="3" t="s">
        <v>622</v>
      </c>
    </row>
    <row r="76" spans="1:1" x14ac:dyDescent="0.35">
      <c r="A76" s="3" t="s">
        <v>915</v>
      </c>
    </row>
    <row r="77" spans="1:1" x14ac:dyDescent="0.35">
      <c r="A77" s="3" t="s">
        <v>1969</v>
      </c>
    </row>
    <row r="78" spans="1:1" x14ac:dyDescent="0.35">
      <c r="A78" s="3" t="s">
        <v>817</v>
      </c>
    </row>
    <row r="79" spans="1:1" x14ac:dyDescent="0.35">
      <c r="A79" s="3" t="s">
        <v>1106</v>
      </c>
    </row>
    <row r="80" spans="1:1" x14ac:dyDescent="0.35">
      <c r="A80" s="3" t="s">
        <v>1470</v>
      </c>
    </row>
    <row r="81" spans="1:1" x14ac:dyDescent="0.35">
      <c r="A81" s="3" t="s">
        <v>363</v>
      </c>
    </row>
    <row r="82" spans="1:1" x14ac:dyDescent="0.35">
      <c r="A82" s="3" t="s">
        <v>1848</v>
      </c>
    </row>
    <row r="83" spans="1:1" x14ac:dyDescent="0.35">
      <c r="A83" s="3" t="s">
        <v>1970</v>
      </c>
    </row>
    <row r="84" spans="1:1" x14ac:dyDescent="0.35">
      <c r="A84" s="3" t="s">
        <v>354</v>
      </c>
    </row>
    <row r="85" spans="1:1" x14ac:dyDescent="0.35">
      <c r="A85" s="3" t="s">
        <v>350</v>
      </c>
    </row>
    <row r="86" spans="1:1" x14ac:dyDescent="0.35">
      <c r="A86" s="3" t="s">
        <v>1971</v>
      </c>
    </row>
    <row r="87" spans="1:1" x14ac:dyDescent="0.35">
      <c r="A87" s="3" t="s">
        <v>1972</v>
      </c>
    </row>
    <row r="88" spans="1:1" x14ac:dyDescent="0.35">
      <c r="A88" s="3" t="s">
        <v>1649</v>
      </c>
    </row>
    <row r="89" spans="1:1" x14ac:dyDescent="0.35">
      <c r="A89" s="3" t="s">
        <v>1973</v>
      </c>
    </row>
    <row r="90" spans="1:1" x14ac:dyDescent="0.35">
      <c r="A90" s="3" t="s">
        <v>1974</v>
      </c>
    </row>
    <row r="91" spans="1:1" x14ac:dyDescent="0.35">
      <c r="A91" s="3" t="s">
        <v>1975</v>
      </c>
    </row>
    <row r="92" spans="1:1" x14ac:dyDescent="0.35">
      <c r="A92" s="3" t="s">
        <v>1976</v>
      </c>
    </row>
    <row r="93" spans="1:1" x14ac:dyDescent="0.35">
      <c r="A93" s="3" t="s">
        <v>1977</v>
      </c>
    </row>
    <row r="94" spans="1:1" x14ac:dyDescent="0.35">
      <c r="A94" s="3" t="s">
        <v>1978</v>
      </c>
    </row>
    <row r="95" spans="1:1" x14ac:dyDescent="0.35">
      <c r="A95" s="3" t="s">
        <v>1979</v>
      </c>
    </row>
    <row r="96" spans="1:1" x14ac:dyDescent="0.35">
      <c r="A96" s="3" t="s">
        <v>637</v>
      </c>
    </row>
    <row r="97" spans="1:2" x14ac:dyDescent="0.35">
      <c r="A97" s="3" t="s">
        <v>1980</v>
      </c>
    </row>
    <row r="98" spans="1:2" x14ac:dyDescent="0.35">
      <c r="A98" s="3" t="s">
        <v>424</v>
      </c>
    </row>
    <row r="99" spans="1:2" x14ac:dyDescent="0.35">
      <c r="A99" s="3" t="s">
        <v>1981</v>
      </c>
    </row>
    <row r="100" spans="1:2" x14ac:dyDescent="0.35">
      <c r="A100" s="3" t="s">
        <v>1372</v>
      </c>
    </row>
    <row r="101" spans="1:2" x14ac:dyDescent="0.35">
      <c r="A101" s="3" t="s">
        <v>1249</v>
      </c>
    </row>
    <row r="102" spans="1:2" x14ac:dyDescent="0.35">
      <c r="A102" s="3" t="s">
        <v>841</v>
      </c>
    </row>
    <row r="103" spans="1:2" x14ac:dyDescent="0.35">
      <c r="A103" s="3" t="s">
        <v>801</v>
      </c>
    </row>
    <row r="104" spans="1:2" x14ac:dyDescent="0.35">
      <c r="A104" s="3" t="s">
        <v>1982</v>
      </c>
    </row>
    <row r="105" spans="1:2" x14ac:dyDescent="0.35">
      <c r="A105" s="3" t="s">
        <v>1983</v>
      </c>
    </row>
    <row r="106" spans="1:2" x14ac:dyDescent="0.35">
      <c r="A106" s="3" t="s">
        <v>1660</v>
      </c>
    </row>
    <row r="107" spans="1:2" x14ac:dyDescent="0.35">
      <c r="A107" s="3" t="s">
        <v>1984</v>
      </c>
    </row>
    <row r="111" spans="1:2" x14ac:dyDescent="0.35">
      <c r="A111" s="258" t="s">
        <v>11</v>
      </c>
      <c r="B111" s="190"/>
    </row>
    <row r="112" spans="1:2" x14ac:dyDescent="0.35">
      <c r="A112" s="258" t="s">
        <v>40</v>
      </c>
      <c r="B112" s="191"/>
    </row>
    <row r="113" spans="1:2" x14ac:dyDescent="0.35">
      <c r="A113" s="258" t="s">
        <v>1985</v>
      </c>
      <c r="B113" s="191"/>
    </row>
    <row r="114" spans="1:2" x14ac:dyDescent="0.35">
      <c r="A114" s="259" t="s">
        <v>1986</v>
      </c>
      <c r="B114" s="191"/>
    </row>
    <row r="115" spans="1:2" x14ac:dyDescent="0.35">
      <c r="A115" s="258" t="s">
        <v>19</v>
      </c>
      <c r="B115" s="192"/>
    </row>
    <row r="116" spans="1:2" x14ac:dyDescent="0.35">
      <c r="A116" s="258" t="s">
        <v>17</v>
      </c>
      <c r="B116" s="191"/>
    </row>
    <row r="117" spans="1:2" x14ac:dyDescent="0.35">
      <c r="A117" s="258" t="s">
        <v>829</v>
      </c>
      <c r="B117" s="191"/>
    </row>
    <row r="118" spans="1:2" x14ac:dyDescent="0.35">
      <c r="A118" s="258" t="s">
        <v>28</v>
      </c>
      <c r="B118" s="191"/>
    </row>
    <row r="119" spans="1:2" x14ac:dyDescent="0.35">
      <c r="A119" s="258" t="s">
        <v>26</v>
      </c>
      <c r="B119" s="193"/>
    </row>
    <row r="120" spans="1:2" x14ac:dyDescent="0.35">
      <c r="A120" s="258" t="s">
        <v>1582</v>
      </c>
      <c r="B120" s="191"/>
    </row>
    <row r="121" spans="1:2" x14ac:dyDescent="0.35">
      <c r="A121" s="258" t="s">
        <v>975</v>
      </c>
      <c r="B121" s="192"/>
    </row>
    <row r="122" spans="1:2" x14ac:dyDescent="0.35">
      <c r="A122" s="258" t="s">
        <v>22</v>
      </c>
      <c r="B122" s="192"/>
    </row>
    <row r="123" spans="1:2" x14ac:dyDescent="0.35">
      <c r="A123" s="258" t="s">
        <v>41</v>
      </c>
      <c r="B123" s="191"/>
    </row>
    <row r="124" spans="1:2" x14ac:dyDescent="0.35">
      <c r="A124" s="258" t="s">
        <v>30</v>
      </c>
      <c r="B124" s="191"/>
    </row>
    <row r="125" spans="1:2" x14ac:dyDescent="0.35">
      <c r="A125" s="257" t="s">
        <v>1987</v>
      </c>
      <c r="B125" s="191"/>
    </row>
    <row r="126" spans="1:2" x14ac:dyDescent="0.35">
      <c r="A126" s="258" t="s">
        <v>16</v>
      </c>
      <c r="B126" s="191"/>
    </row>
    <row r="127" spans="1:2" x14ac:dyDescent="0.35">
      <c r="A127" s="257" t="s">
        <v>1988</v>
      </c>
      <c r="B127" s="191"/>
    </row>
    <row r="128" spans="1:2" x14ac:dyDescent="0.35">
      <c r="A128" s="258" t="s">
        <v>14</v>
      </c>
      <c r="B128" s="191"/>
    </row>
    <row r="129" spans="1:2" x14ac:dyDescent="0.35">
      <c r="A129" s="258" t="s">
        <v>1989</v>
      </c>
      <c r="B129" s="191"/>
    </row>
    <row r="130" spans="1:2" x14ac:dyDescent="0.35">
      <c r="A130" s="259" t="s">
        <v>35</v>
      </c>
      <c r="B130" s="191"/>
    </row>
    <row r="131" spans="1:2" x14ac:dyDescent="0.35">
      <c r="A131" s="258" t="s">
        <v>35</v>
      </c>
      <c r="B131" s="191"/>
    </row>
    <row r="132" spans="1:2" x14ac:dyDescent="0.35">
      <c r="A132" s="258" t="s">
        <v>33</v>
      </c>
      <c r="B132" s="191"/>
    </row>
    <row r="133" spans="1:2" x14ac:dyDescent="0.35">
      <c r="A133" s="258" t="s">
        <v>37</v>
      </c>
      <c r="B133" s="191"/>
    </row>
    <row r="134" spans="1:2" x14ac:dyDescent="0.35">
      <c r="A134" s="189"/>
      <c r="B134" s="188"/>
    </row>
    <row r="137" spans="1:2" x14ac:dyDescent="0.35">
      <c r="A137" s="3" t="s">
        <v>65</v>
      </c>
    </row>
    <row r="138" spans="1:2" x14ac:dyDescent="0.35">
      <c r="A138" s="3" t="s">
        <v>1990</v>
      </c>
    </row>
    <row r="139" spans="1:2" x14ac:dyDescent="0.35">
      <c r="A139" s="3" t="s">
        <v>1981</v>
      </c>
    </row>
    <row r="140" spans="1:2" x14ac:dyDescent="0.35">
      <c r="A140" s="3" t="s">
        <v>1991</v>
      </c>
    </row>
    <row r="141" spans="1:2" x14ac:dyDescent="0.35">
      <c r="A141" s="3" t="s">
        <v>1992</v>
      </c>
    </row>
  </sheetData>
  <sortState xmlns:xlrd2="http://schemas.microsoft.com/office/spreadsheetml/2017/richdata2" ref="A111:A133">
    <sortCondition ref="A111:A133"/>
  </sortState>
  <customSheetViews>
    <customSheetView guid="{652C049D-6345-4A11-94D4-40FB6B777C1F}" topLeftCell="A82">
      <selection activeCell="A60" sqref="A60:XFD60"/>
      <pageMargins left="0" right="0" top="0" bottom="0" header="0" footer="0"/>
      <pageSetup paperSize="9" orientation="portrait" r:id="rId1"/>
    </customSheetView>
    <customSheetView guid="{B488788D-B2C2-43DA-98DC-57A4A632F6B4}" topLeftCell="A52">
      <selection activeCell="F61" sqref="F61"/>
      <pageMargins left="0" right="0" top="0" bottom="0" header="0" footer="0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9AF0485-E54F-4BC8-9816-591494A50C68}">
            <xm:f>NOT(ISERROR(SEARCH($A$9,A1)))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A1:A18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92D050"/>
  </sheetPr>
  <dimension ref="A1:BI536"/>
  <sheetViews>
    <sheetView showGridLines="0" zoomScale="85" zoomScaleNormal="85" workbookViewId="0">
      <pane ySplit="1" topLeftCell="A5" activePane="bottomLeft" state="frozen"/>
      <selection pane="bottomLeft" activeCell="D1" sqref="D1"/>
    </sheetView>
  </sheetViews>
  <sheetFormatPr defaultColWidth="9.1796875" defaultRowHeight="30" customHeight="1" x14ac:dyDescent="0.3"/>
  <cols>
    <col min="1" max="2" width="9.1796875" style="295" customWidth="1"/>
    <col min="3" max="5" width="9.1796875" style="256" customWidth="1"/>
    <col min="6" max="6" width="14.81640625" style="256" customWidth="1"/>
    <col min="7" max="7" width="9.1796875" style="295" customWidth="1"/>
    <col min="8" max="8" width="11.453125" style="296" customWidth="1"/>
    <col min="9" max="9" width="9.1796875" style="256" customWidth="1"/>
    <col min="10" max="10" width="10.81640625" style="296" customWidth="1"/>
    <col min="11" max="11" width="12.1796875" style="256" customWidth="1"/>
    <col min="12" max="12" width="9.1796875" style="256" customWidth="1"/>
    <col min="13" max="13" width="9.1796875" style="295" customWidth="1"/>
    <col min="14" max="16" width="15.26953125" style="256" customWidth="1"/>
    <col min="17" max="17" width="28.7265625" style="256" customWidth="1"/>
    <col min="18" max="18" width="21.54296875" style="256" customWidth="1"/>
    <col min="19" max="19" width="22.7265625" style="256" customWidth="1"/>
    <col min="20" max="20" width="38.453125" style="256" customWidth="1"/>
    <col min="21" max="21" width="15.26953125" style="296" customWidth="1"/>
    <col min="22" max="22" width="18" style="296" customWidth="1"/>
    <col min="23" max="23" width="11.453125" style="296" customWidth="1"/>
    <col min="24" max="25" width="9.1796875" style="256" customWidth="1"/>
    <col min="26" max="26" width="13.54296875" style="297" customWidth="1"/>
    <col min="27" max="27" width="15.54296875" style="297" customWidth="1"/>
    <col min="28" max="29" width="14.453125" style="297" customWidth="1"/>
    <col min="30" max="30" width="18" style="297" customWidth="1"/>
    <col min="31" max="31" width="24" style="333" customWidth="1"/>
    <col min="32" max="32" width="20" style="333" customWidth="1"/>
    <col min="33" max="33" width="14.453125" style="348" customWidth="1"/>
    <col min="34" max="34" width="17.453125" style="348" customWidth="1"/>
    <col min="35" max="35" width="9.1796875" style="298" customWidth="1"/>
    <col min="36" max="36" width="9.1796875" style="299" customWidth="1"/>
    <col min="37" max="37" width="18.1796875" style="256" customWidth="1"/>
    <col min="38" max="38" width="18.26953125" style="300" customWidth="1"/>
    <col min="39" max="39" width="18.1796875" style="256" customWidth="1"/>
    <col min="40" max="40" width="20.26953125" style="256" customWidth="1"/>
    <col min="41" max="41" width="15.453125" style="256" customWidth="1"/>
    <col min="42" max="42" width="14" style="256" customWidth="1"/>
    <col min="43" max="43" width="13.453125" style="301" customWidth="1"/>
    <col min="44" max="44" width="15.54296875" style="256" customWidth="1"/>
    <col min="45" max="45" width="17" style="300" customWidth="1"/>
    <col min="46" max="46" width="11.453125" style="300" customWidth="1"/>
    <col min="47" max="47" width="19.453125" style="300" customWidth="1"/>
    <col min="48" max="48" width="14.453125" style="300" customWidth="1"/>
    <col min="49" max="49" width="14.1796875" style="300" customWidth="1"/>
    <col min="50" max="50" width="17" style="300" customWidth="1"/>
    <col min="51" max="51" width="12.81640625" style="295" customWidth="1"/>
    <col min="52" max="52" width="9.1796875" style="295" customWidth="1"/>
    <col min="53" max="53" width="21.26953125" style="295" customWidth="1"/>
    <col min="54" max="54" width="34.7265625" style="301" customWidth="1"/>
    <col min="55" max="55" width="26.54296875" style="301" hidden="1" customWidth="1"/>
    <col min="56" max="56" width="23.1796875" style="301" hidden="1" customWidth="1"/>
    <col min="57" max="57" width="20.54296875" style="301" hidden="1" customWidth="1"/>
    <col min="58" max="58" width="19.453125" style="301" hidden="1" customWidth="1"/>
    <col min="59" max="59" width="17.453125" style="301" hidden="1" customWidth="1"/>
    <col min="60" max="60" width="18.1796875" style="256" hidden="1" customWidth="1"/>
    <col min="61" max="61" width="9.1796875" style="268" customWidth="1"/>
    <col min="62" max="16384" width="9.1796875" style="268"/>
  </cols>
  <sheetData>
    <row r="1" spans="1:60" ht="50.25" customHeight="1" x14ac:dyDescent="0.3">
      <c r="A1" s="320" t="s">
        <v>765</v>
      </c>
      <c r="B1" s="320" t="s">
        <v>8</v>
      </c>
      <c r="C1" s="321" t="s">
        <v>1993</v>
      </c>
      <c r="D1" s="322" t="s">
        <v>1994</v>
      </c>
      <c r="E1" s="321" t="s">
        <v>766</v>
      </c>
      <c r="F1" s="321" t="s">
        <v>767</v>
      </c>
      <c r="G1" s="323" t="s">
        <v>768</v>
      </c>
      <c r="H1" s="324" t="s">
        <v>769</v>
      </c>
      <c r="I1" s="321" t="s">
        <v>770</v>
      </c>
      <c r="J1" s="324" t="s">
        <v>771</v>
      </c>
      <c r="K1" s="324" t="s">
        <v>772</v>
      </c>
      <c r="L1" s="322" t="s">
        <v>773</v>
      </c>
      <c r="M1" s="320" t="s">
        <v>774</v>
      </c>
      <c r="N1" s="321" t="s">
        <v>775</v>
      </c>
      <c r="O1" s="321" t="s">
        <v>776</v>
      </c>
      <c r="P1" s="321" t="s">
        <v>777</v>
      </c>
      <c r="Q1" s="321" t="s">
        <v>778</v>
      </c>
      <c r="R1" s="321" t="s">
        <v>779</v>
      </c>
      <c r="S1" s="321" t="s">
        <v>780</v>
      </c>
      <c r="T1" s="321" t="s">
        <v>781</v>
      </c>
      <c r="U1" s="324" t="s">
        <v>782</v>
      </c>
      <c r="V1" s="324" t="s">
        <v>783</v>
      </c>
      <c r="W1" s="324" t="s">
        <v>784</v>
      </c>
      <c r="X1" s="321" t="s">
        <v>785</v>
      </c>
      <c r="Y1" s="321" t="s">
        <v>786</v>
      </c>
      <c r="Z1" s="325" t="s">
        <v>787</v>
      </c>
      <c r="AA1" s="325" t="s">
        <v>788</v>
      </c>
      <c r="AB1" s="365" t="s">
        <v>789</v>
      </c>
      <c r="AC1" s="365" t="s">
        <v>1995</v>
      </c>
      <c r="AD1" s="366" t="s">
        <v>790</v>
      </c>
      <c r="AE1" s="369" t="s">
        <v>1996</v>
      </c>
      <c r="AF1" s="369" t="s">
        <v>1997</v>
      </c>
      <c r="AG1" s="367" t="s">
        <v>1998</v>
      </c>
      <c r="AH1" s="367" t="s">
        <v>1999</v>
      </c>
      <c r="AI1" s="367" t="s">
        <v>2000</v>
      </c>
      <c r="AJ1" s="326" t="s">
        <v>792</v>
      </c>
      <c r="AK1" s="321" t="s">
        <v>793</v>
      </c>
      <c r="AL1" s="327" t="s">
        <v>794</v>
      </c>
      <c r="AM1" s="321" t="s">
        <v>795</v>
      </c>
      <c r="AN1" s="321" t="s">
        <v>9</v>
      </c>
      <c r="AO1" s="321" t="s">
        <v>10</v>
      </c>
      <c r="AP1" s="321" t="s">
        <v>801</v>
      </c>
      <c r="AQ1" s="328" t="s">
        <v>802</v>
      </c>
      <c r="AR1" s="321" t="s">
        <v>803</v>
      </c>
      <c r="AS1" s="327" t="s">
        <v>2001</v>
      </c>
      <c r="AT1" s="327" t="s">
        <v>804</v>
      </c>
      <c r="AU1" s="327" t="s">
        <v>805</v>
      </c>
      <c r="AV1" s="327" t="s">
        <v>806</v>
      </c>
      <c r="AW1" s="327" t="s">
        <v>807</v>
      </c>
      <c r="AX1" s="327" t="s">
        <v>808</v>
      </c>
      <c r="AY1" s="320" t="s">
        <v>809</v>
      </c>
      <c r="AZ1" s="368"/>
      <c r="BA1" s="368" t="s">
        <v>2002</v>
      </c>
      <c r="BB1" s="328" t="s">
        <v>810</v>
      </c>
      <c r="BC1" s="328" t="s">
        <v>2003</v>
      </c>
      <c r="BD1" s="328" t="s">
        <v>2004</v>
      </c>
      <c r="BE1" s="328" t="s">
        <v>2005</v>
      </c>
      <c r="BF1" s="328" t="s">
        <v>2006</v>
      </c>
      <c r="BG1" s="328" t="s">
        <v>2007</v>
      </c>
      <c r="BH1" s="321" t="s">
        <v>2008</v>
      </c>
    </row>
    <row r="2" spans="1:60" ht="30" hidden="1" customHeight="1" x14ac:dyDescent="0.3">
      <c r="A2" s="250">
        <v>130</v>
      </c>
      <c r="B2" s="250">
        <v>9</v>
      </c>
      <c r="C2" s="249">
        <v>2008</v>
      </c>
      <c r="D2" s="249"/>
      <c r="E2" s="249" t="s">
        <v>836</v>
      </c>
      <c r="F2" s="249" t="s">
        <v>813</v>
      </c>
      <c r="G2" s="250">
        <f t="shared" ref="G2:G33" ca="1" si="0">J2-TODAY()</f>
        <v>-45393</v>
      </c>
      <c r="H2" s="251"/>
      <c r="I2" s="249">
        <f t="shared" ref="I2:I33" si="1">_xlfn.DAYS(J2,H2)</f>
        <v>0</v>
      </c>
      <c r="J2" s="251"/>
      <c r="K2" s="249" t="str">
        <f t="shared" ref="K2:K33" si="2">IF(I2&lt;=0,"RETROATIVO",IF(I2&lt;=15,"FORA DE PRAZO",IF(I2&gt;=15,"DENTRO DO PRAZO")))</f>
        <v>RETROATIVO</v>
      </c>
      <c r="L2" s="249"/>
      <c r="M2" s="250"/>
      <c r="N2" s="249"/>
      <c r="O2" s="249" t="s">
        <v>840</v>
      </c>
      <c r="P2" s="249" t="s">
        <v>841</v>
      </c>
      <c r="Q2" s="249" t="s">
        <v>2009</v>
      </c>
      <c r="R2" s="249"/>
      <c r="S2" s="249" t="s">
        <v>2010</v>
      </c>
      <c r="T2" s="249" t="s">
        <v>2011</v>
      </c>
      <c r="U2" s="251">
        <v>39722</v>
      </c>
      <c r="V2" s="235" t="s">
        <v>2012</v>
      </c>
      <c r="W2" s="251">
        <v>45566</v>
      </c>
      <c r="X2" s="250">
        <f ca="1">W2-TODAY()</f>
        <v>173</v>
      </c>
      <c r="Y2" s="249"/>
      <c r="Z2" s="252" t="s">
        <v>2013</v>
      </c>
      <c r="AA2" s="252">
        <v>26086.79</v>
      </c>
      <c r="AB2" s="252" t="s">
        <v>816</v>
      </c>
      <c r="AC2" s="252" t="s">
        <v>2014</v>
      </c>
      <c r="AD2" s="252">
        <v>5807946.04</v>
      </c>
      <c r="AE2" s="252">
        <f t="shared" ref="AE2:AE7" si="3">AG2+AH2-AF2</f>
        <v>101478.77</v>
      </c>
      <c r="AF2" s="252"/>
      <c r="AG2" s="329">
        <v>101478.77</v>
      </c>
      <c r="AH2" s="329">
        <v>0</v>
      </c>
      <c r="AI2" s="267">
        <v>0</v>
      </c>
      <c r="AJ2" s="265" t="s">
        <v>825</v>
      </c>
      <c r="AK2" s="249" t="s">
        <v>825</v>
      </c>
      <c r="AL2" s="253" t="s">
        <v>1620</v>
      </c>
      <c r="AM2" s="249" t="s">
        <v>841</v>
      </c>
      <c r="AN2" s="249" t="s">
        <v>16</v>
      </c>
      <c r="AO2" s="249" t="s">
        <v>13</v>
      </c>
      <c r="AP2" s="249"/>
      <c r="AQ2" s="269"/>
      <c r="AR2" s="249"/>
      <c r="AS2" s="249"/>
      <c r="AT2" s="251"/>
      <c r="AU2" s="251"/>
      <c r="AV2" s="251"/>
      <c r="AW2" s="251"/>
      <c r="AX2" s="251"/>
      <c r="AY2" s="250">
        <f t="shared" ref="AY2:AY33" si="4">AX2-AS2</f>
        <v>0</v>
      </c>
      <c r="AZ2" s="250"/>
      <c r="BA2" s="250">
        <f t="shared" ref="BA2:BA39" si="5">AG2+AH2</f>
        <v>101478.77</v>
      </c>
      <c r="BB2" s="269" t="s">
        <v>2015</v>
      </c>
      <c r="BC2" s="269"/>
      <c r="BD2" s="269"/>
      <c r="BE2" s="269"/>
      <c r="BF2" s="269"/>
      <c r="BG2" s="269"/>
      <c r="BH2" s="249"/>
    </row>
    <row r="3" spans="1:60" ht="30" hidden="1" customHeight="1" x14ac:dyDescent="0.3">
      <c r="A3" s="250">
        <v>7028</v>
      </c>
      <c r="B3" s="250">
        <v>895</v>
      </c>
      <c r="C3" s="249">
        <v>2020</v>
      </c>
      <c r="D3" s="249"/>
      <c r="E3" s="249" t="s">
        <v>836</v>
      </c>
      <c r="F3" s="249" t="s">
        <v>813</v>
      </c>
      <c r="G3" s="250">
        <f t="shared" ca="1" si="0"/>
        <v>-1347</v>
      </c>
      <c r="H3" s="251">
        <v>44046</v>
      </c>
      <c r="I3" s="249">
        <f t="shared" si="1"/>
        <v>0</v>
      </c>
      <c r="J3" s="251">
        <v>44046</v>
      </c>
      <c r="K3" s="249" t="str">
        <f t="shared" si="2"/>
        <v>RETROATIVO</v>
      </c>
      <c r="L3" s="249" t="s">
        <v>2016</v>
      </c>
      <c r="M3" s="250"/>
      <c r="N3" s="249"/>
      <c r="O3" s="249" t="s">
        <v>840</v>
      </c>
      <c r="P3" s="249" t="s">
        <v>817</v>
      </c>
      <c r="Q3" s="249" t="s">
        <v>2017</v>
      </c>
      <c r="R3" s="249"/>
      <c r="S3" s="249" t="s">
        <v>2018</v>
      </c>
      <c r="T3" s="249" t="s">
        <v>2019</v>
      </c>
      <c r="U3" s="251">
        <v>44070</v>
      </c>
      <c r="V3" s="235" t="s">
        <v>2020</v>
      </c>
      <c r="W3" s="251">
        <v>45402</v>
      </c>
      <c r="X3" s="250">
        <f ca="1">W3-TODAY()</f>
        <v>9</v>
      </c>
      <c r="Y3" s="249" t="s">
        <v>921</v>
      </c>
      <c r="Z3" s="252" t="s">
        <v>2013</v>
      </c>
      <c r="AA3" s="252">
        <v>0</v>
      </c>
      <c r="AB3" s="252" t="s">
        <v>2021</v>
      </c>
      <c r="AC3" s="252" t="s">
        <v>2014</v>
      </c>
      <c r="AD3" s="252">
        <v>0</v>
      </c>
      <c r="AE3" s="252">
        <f t="shared" si="3"/>
        <v>680.2</v>
      </c>
      <c r="AF3" s="252"/>
      <c r="AG3" s="329">
        <v>481.6</v>
      </c>
      <c r="AH3" s="329">
        <v>198.6</v>
      </c>
      <c r="AI3" s="267">
        <v>0</v>
      </c>
      <c r="AJ3" s="265" t="s">
        <v>825</v>
      </c>
      <c r="AK3" s="249" t="s">
        <v>825</v>
      </c>
      <c r="AL3" s="253" t="s">
        <v>1620</v>
      </c>
      <c r="AM3" s="249" t="s">
        <v>1952</v>
      </c>
      <c r="AN3" s="249" t="s">
        <v>11</v>
      </c>
      <c r="AO3" s="249" t="s">
        <v>13</v>
      </c>
      <c r="AP3" s="249"/>
      <c r="AQ3" s="269"/>
      <c r="AR3" s="249"/>
      <c r="AS3" s="249"/>
      <c r="AT3" s="251"/>
      <c r="AU3" s="251"/>
      <c r="AV3" s="251"/>
      <c r="AW3" s="251"/>
      <c r="AX3" s="251"/>
      <c r="AY3" s="250">
        <f t="shared" si="4"/>
        <v>0</v>
      </c>
      <c r="AZ3" s="250"/>
      <c r="BA3" s="250">
        <f t="shared" si="5"/>
        <v>680.2</v>
      </c>
      <c r="BB3" s="269" t="s">
        <v>2022</v>
      </c>
      <c r="BC3" s="269" t="s">
        <v>2023</v>
      </c>
      <c r="BD3" s="269"/>
      <c r="BE3" s="269"/>
      <c r="BF3" s="269"/>
      <c r="BG3" s="269"/>
      <c r="BH3" s="249"/>
    </row>
    <row r="4" spans="1:60" s="395" customFormat="1" ht="30" hidden="1" customHeight="1" x14ac:dyDescent="0.35">
      <c r="A4" s="383">
        <v>7157</v>
      </c>
      <c r="B4" s="383">
        <v>159</v>
      </c>
      <c r="C4" s="249">
        <v>2020</v>
      </c>
      <c r="D4" s="249"/>
      <c r="E4" s="249" t="s">
        <v>836</v>
      </c>
      <c r="F4" s="249" t="s">
        <v>813</v>
      </c>
      <c r="G4" s="250">
        <f t="shared" ca="1" si="0"/>
        <v>-1253</v>
      </c>
      <c r="H4" s="251">
        <v>44140</v>
      </c>
      <c r="I4" s="249">
        <f t="shared" si="1"/>
        <v>0</v>
      </c>
      <c r="J4" s="251">
        <v>44140</v>
      </c>
      <c r="K4" s="249" t="str">
        <f t="shared" si="2"/>
        <v>RETROATIVO</v>
      </c>
      <c r="L4" s="249" t="s">
        <v>2024</v>
      </c>
      <c r="M4" s="250">
        <v>11676</v>
      </c>
      <c r="N4" s="249"/>
      <c r="O4" s="384" t="s">
        <v>840</v>
      </c>
      <c r="P4" s="249" t="s">
        <v>841</v>
      </c>
      <c r="Q4" s="384" t="s">
        <v>2025</v>
      </c>
      <c r="R4" s="249"/>
      <c r="S4" s="249" t="s">
        <v>2026</v>
      </c>
      <c r="T4" s="384" t="s">
        <v>2027</v>
      </c>
      <c r="U4" s="251">
        <v>44140</v>
      </c>
      <c r="V4" s="141" t="s">
        <v>2028</v>
      </c>
      <c r="W4" s="251">
        <v>45234</v>
      </c>
      <c r="X4" s="250">
        <f ca="1">W4-TODAY()</f>
        <v>-159</v>
      </c>
      <c r="Y4" s="249"/>
      <c r="Z4" s="386" t="s">
        <v>2013</v>
      </c>
      <c r="AA4" s="252" t="s">
        <v>825</v>
      </c>
      <c r="AB4" s="386" t="s">
        <v>816</v>
      </c>
      <c r="AC4" s="386" t="s">
        <v>2014</v>
      </c>
      <c r="AD4" s="386" t="s">
        <v>922</v>
      </c>
      <c r="AE4" s="386">
        <f t="shared" si="3"/>
        <v>249331.03</v>
      </c>
      <c r="AF4" s="386"/>
      <c r="AG4" s="388">
        <v>81721.179999999993</v>
      </c>
      <c r="AH4" s="388">
        <f>169422.46-1812.61</f>
        <v>167609.85</v>
      </c>
      <c r="AI4" s="267">
        <v>0</v>
      </c>
      <c r="AJ4" s="265" t="s">
        <v>825</v>
      </c>
      <c r="AK4" s="249" t="s">
        <v>825</v>
      </c>
      <c r="AL4" s="253" t="s">
        <v>1620</v>
      </c>
      <c r="AM4" s="249" t="s">
        <v>828</v>
      </c>
      <c r="AN4" s="249" t="s">
        <v>16</v>
      </c>
      <c r="AO4" s="249" t="s">
        <v>1132</v>
      </c>
      <c r="AP4" s="249"/>
      <c r="AQ4" s="269"/>
      <c r="AR4" s="249"/>
      <c r="AS4" s="249"/>
      <c r="AT4" s="251"/>
      <c r="AU4" s="251"/>
      <c r="AV4" s="251"/>
      <c r="AW4" s="251"/>
      <c r="AX4" s="251"/>
      <c r="AY4" s="250">
        <f t="shared" si="4"/>
        <v>0</v>
      </c>
      <c r="AZ4" s="250"/>
      <c r="BA4" s="250">
        <f t="shared" si="5"/>
        <v>249331.03</v>
      </c>
      <c r="BB4" s="399" t="s">
        <v>2029</v>
      </c>
      <c r="BC4" s="269"/>
      <c r="BD4" s="269"/>
      <c r="BE4" s="269"/>
      <c r="BF4" s="269"/>
      <c r="BG4" s="269"/>
      <c r="BH4" s="249"/>
    </row>
    <row r="5" spans="1:60" ht="30" customHeight="1" x14ac:dyDescent="0.35">
      <c r="A5" s="250">
        <v>7217</v>
      </c>
      <c r="B5" s="250">
        <v>20</v>
      </c>
      <c r="C5" s="249">
        <v>2021</v>
      </c>
      <c r="D5" s="249" t="s">
        <v>2030</v>
      </c>
      <c r="E5" s="249" t="s">
        <v>836</v>
      </c>
      <c r="F5" s="249" t="s">
        <v>1936</v>
      </c>
      <c r="G5" s="250">
        <f t="shared" ca="1" si="0"/>
        <v>-1151</v>
      </c>
      <c r="H5" s="251">
        <v>44238</v>
      </c>
      <c r="I5" s="249">
        <f t="shared" si="1"/>
        <v>4</v>
      </c>
      <c r="J5" s="251">
        <v>44242</v>
      </c>
      <c r="K5" s="249" t="str">
        <f t="shared" si="2"/>
        <v>FORA DE PRAZO</v>
      </c>
      <c r="L5" s="249" t="s">
        <v>2031</v>
      </c>
      <c r="M5" s="250">
        <v>11883</v>
      </c>
      <c r="N5" s="249" t="s">
        <v>2032</v>
      </c>
      <c r="O5" s="249" t="s">
        <v>840</v>
      </c>
      <c r="P5" s="249" t="s">
        <v>1975</v>
      </c>
      <c r="Q5" s="249" t="s">
        <v>2033</v>
      </c>
      <c r="R5" s="249"/>
      <c r="S5" s="249" t="s">
        <v>2034</v>
      </c>
      <c r="T5" s="249" t="s">
        <v>2035</v>
      </c>
      <c r="U5" s="251">
        <v>44255</v>
      </c>
      <c r="V5" s="235" t="s">
        <v>2036</v>
      </c>
      <c r="W5" s="251">
        <v>45015</v>
      </c>
      <c r="X5" s="249" t="s">
        <v>825</v>
      </c>
      <c r="Y5" s="249" t="s">
        <v>921</v>
      </c>
      <c r="Z5" s="252" t="s">
        <v>2013</v>
      </c>
      <c r="AA5" s="252" t="s">
        <v>825</v>
      </c>
      <c r="AB5" s="252" t="s">
        <v>2021</v>
      </c>
      <c r="AC5" s="252" t="s">
        <v>2014</v>
      </c>
      <c r="AD5" s="252">
        <v>62160</v>
      </c>
      <c r="AE5" s="252">
        <f t="shared" si="3"/>
        <v>15810</v>
      </c>
      <c r="AF5" s="252"/>
      <c r="AG5" s="329">
        <v>10360</v>
      </c>
      <c r="AH5" s="329" t="s">
        <v>2037</v>
      </c>
      <c r="AI5" s="267">
        <v>0</v>
      </c>
      <c r="AJ5" s="265">
        <v>44228</v>
      </c>
      <c r="AK5" s="249" t="s">
        <v>2038</v>
      </c>
      <c r="AL5" s="253" t="s">
        <v>907</v>
      </c>
      <c r="AM5" s="249" t="s">
        <v>1953</v>
      </c>
      <c r="AN5" s="249" t="s">
        <v>14</v>
      </c>
      <c r="AO5" s="249" t="s">
        <v>1132</v>
      </c>
      <c r="AP5" s="249"/>
      <c r="AQ5" s="269"/>
      <c r="AR5" s="249"/>
      <c r="AS5" s="249"/>
      <c r="AT5" s="251"/>
      <c r="AU5" s="251"/>
      <c r="AV5" s="251"/>
      <c r="AW5" s="251"/>
      <c r="AX5" s="251"/>
      <c r="AY5" s="250">
        <f t="shared" si="4"/>
        <v>0</v>
      </c>
      <c r="AZ5" s="250"/>
      <c r="BA5" s="250">
        <f t="shared" si="5"/>
        <v>15810</v>
      </c>
      <c r="BB5" s="270" t="s">
        <v>2039</v>
      </c>
      <c r="BC5" s="271" t="s">
        <v>2040</v>
      </c>
      <c r="BD5" s="271"/>
      <c r="BE5" s="271"/>
      <c r="BF5" s="269"/>
      <c r="BG5" s="271" t="s">
        <v>2041</v>
      </c>
      <c r="BH5" s="249"/>
    </row>
    <row r="6" spans="1:60" ht="30" hidden="1" customHeight="1" x14ac:dyDescent="0.3">
      <c r="A6" s="250">
        <v>7218</v>
      </c>
      <c r="B6" s="250">
        <v>21</v>
      </c>
      <c r="C6" s="249">
        <v>2020</v>
      </c>
      <c r="D6" s="249"/>
      <c r="E6" s="249" t="s">
        <v>836</v>
      </c>
      <c r="F6" s="249" t="s">
        <v>813</v>
      </c>
      <c r="G6" s="250">
        <f t="shared" ca="1" si="0"/>
        <v>-1151</v>
      </c>
      <c r="H6" s="251">
        <v>44238</v>
      </c>
      <c r="I6" s="249">
        <f t="shared" si="1"/>
        <v>4</v>
      </c>
      <c r="J6" s="251">
        <v>44242</v>
      </c>
      <c r="K6" s="249" t="str">
        <f t="shared" si="2"/>
        <v>FORA DE PRAZO</v>
      </c>
      <c r="L6" s="249"/>
      <c r="M6" s="250">
        <v>11861</v>
      </c>
      <c r="N6" s="249" t="s">
        <v>2032</v>
      </c>
      <c r="O6" s="249" t="s">
        <v>840</v>
      </c>
      <c r="P6" s="249" t="s">
        <v>637</v>
      </c>
      <c r="Q6" s="249" t="s">
        <v>2042</v>
      </c>
      <c r="R6" s="249"/>
      <c r="S6" s="249" t="s">
        <v>2043</v>
      </c>
      <c r="T6" s="249" t="s">
        <v>2044</v>
      </c>
      <c r="U6" s="251">
        <v>44246</v>
      </c>
      <c r="V6" s="235" t="s">
        <v>2045</v>
      </c>
      <c r="W6" s="251">
        <v>44975</v>
      </c>
      <c r="X6" s="249" t="s">
        <v>2046</v>
      </c>
      <c r="Y6" s="249" t="s">
        <v>921</v>
      </c>
      <c r="Z6" s="252" t="s">
        <v>2013</v>
      </c>
      <c r="AA6" s="252">
        <v>2546.35</v>
      </c>
      <c r="AB6" s="252" t="s">
        <v>816</v>
      </c>
      <c r="AC6" s="252" t="s">
        <v>2014</v>
      </c>
      <c r="AD6" s="252" t="s">
        <v>922</v>
      </c>
      <c r="AE6" s="252">
        <f t="shared" si="3"/>
        <v>1171.1099999999999</v>
      </c>
      <c r="AF6" s="252"/>
      <c r="AG6" s="329">
        <v>1117.77</v>
      </c>
      <c r="AH6" s="329">
        <v>53.34</v>
      </c>
      <c r="AI6" s="267">
        <v>0</v>
      </c>
      <c r="AJ6" s="265">
        <v>44228</v>
      </c>
      <c r="AK6" s="249" t="s">
        <v>2038</v>
      </c>
      <c r="AL6" s="253" t="s">
        <v>1620</v>
      </c>
      <c r="AM6" s="249" t="s">
        <v>1035</v>
      </c>
      <c r="AN6" s="249" t="s">
        <v>19</v>
      </c>
      <c r="AO6" s="249" t="s">
        <v>1132</v>
      </c>
      <c r="AP6" s="249"/>
      <c r="AQ6" s="269"/>
      <c r="AR6" s="249"/>
      <c r="AS6" s="249"/>
      <c r="AT6" s="251"/>
      <c r="AU6" s="251"/>
      <c r="AV6" s="251"/>
      <c r="AW6" s="251"/>
      <c r="AX6" s="251"/>
      <c r="AY6" s="250">
        <f t="shared" si="4"/>
        <v>0</v>
      </c>
      <c r="AZ6" s="250"/>
      <c r="BA6" s="250">
        <f t="shared" si="5"/>
        <v>1171.1099999999999</v>
      </c>
      <c r="BB6" s="269" t="s">
        <v>2047</v>
      </c>
      <c r="BC6" s="269" t="s">
        <v>2048</v>
      </c>
      <c r="BD6" s="269"/>
      <c r="BE6" s="269"/>
      <c r="BF6" s="269"/>
      <c r="BG6" s="269" t="s">
        <v>2049</v>
      </c>
      <c r="BH6" s="249"/>
    </row>
    <row r="7" spans="1:60" ht="30" customHeight="1" x14ac:dyDescent="0.35">
      <c r="A7" s="250">
        <v>7221</v>
      </c>
      <c r="B7" s="250">
        <v>744</v>
      </c>
      <c r="C7" s="249">
        <v>2021</v>
      </c>
      <c r="D7" s="249" t="s">
        <v>2050</v>
      </c>
      <c r="E7" s="249" t="s">
        <v>1943</v>
      </c>
      <c r="F7" s="249" t="s">
        <v>813</v>
      </c>
      <c r="G7" s="250">
        <f t="shared" ca="1" si="0"/>
        <v>-1140</v>
      </c>
      <c r="H7" s="251">
        <v>44247</v>
      </c>
      <c r="I7" s="249">
        <f t="shared" si="1"/>
        <v>6</v>
      </c>
      <c r="J7" s="251">
        <v>44253</v>
      </c>
      <c r="K7" s="249" t="str">
        <f t="shared" si="2"/>
        <v>FORA DE PRAZO</v>
      </c>
      <c r="L7" s="249" t="s">
        <v>2051</v>
      </c>
      <c r="M7" s="250">
        <v>11863</v>
      </c>
      <c r="N7" s="249" t="s">
        <v>2032</v>
      </c>
      <c r="O7" s="249" t="s">
        <v>840</v>
      </c>
      <c r="P7" s="249" t="s">
        <v>1106</v>
      </c>
      <c r="Q7" s="249" t="s">
        <v>2052</v>
      </c>
      <c r="R7" s="249"/>
      <c r="S7" s="249" t="s">
        <v>2053</v>
      </c>
      <c r="T7" s="249" t="s">
        <v>2054</v>
      </c>
      <c r="U7" s="251">
        <v>44253</v>
      </c>
      <c r="V7" s="235" t="s">
        <v>2055</v>
      </c>
      <c r="W7" s="251">
        <v>45091</v>
      </c>
      <c r="X7" s="250">
        <f ca="1">W7-TODAY()</f>
        <v>-302</v>
      </c>
      <c r="Y7" s="249" t="s">
        <v>921</v>
      </c>
      <c r="Z7" s="252" t="s">
        <v>2013</v>
      </c>
      <c r="AA7" s="252" t="s">
        <v>825</v>
      </c>
      <c r="AB7" s="252" t="s">
        <v>2056</v>
      </c>
      <c r="AC7" s="252" t="s">
        <v>2014</v>
      </c>
      <c r="AD7" s="252">
        <v>16432</v>
      </c>
      <c r="AE7" s="252">
        <f t="shared" si="3"/>
        <v>4426</v>
      </c>
      <c r="AF7" s="252"/>
      <c r="AG7" s="329">
        <v>1516</v>
      </c>
      <c r="AH7" s="335" t="s">
        <v>2057</v>
      </c>
      <c r="AI7" s="267">
        <v>0</v>
      </c>
      <c r="AJ7" s="265" t="s">
        <v>825</v>
      </c>
      <c r="AK7" s="249" t="s">
        <v>825</v>
      </c>
      <c r="AL7" s="253" t="s">
        <v>1620</v>
      </c>
      <c r="AM7" s="249" t="s">
        <v>1379</v>
      </c>
      <c r="AN7" s="249" t="s">
        <v>30</v>
      </c>
      <c r="AO7" s="249" t="s">
        <v>1132</v>
      </c>
      <c r="AP7" s="249"/>
      <c r="AQ7" s="269"/>
      <c r="AR7" s="249"/>
      <c r="AS7" s="249"/>
      <c r="AT7" s="251"/>
      <c r="AU7" s="251"/>
      <c r="AV7" s="251"/>
      <c r="AW7" s="251"/>
      <c r="AX7" s="251"/>
      <c r="AY7" s="250">
        <f t="shared" si="4"/>
        <v>0</v>
      </c>
      <c r="AZ7" s="250"/>
      <c r="BA7" s="250">
        <f t="shared" si="5"/>
        <v>4426</v>
      </c>
      <c r="BB7" s="269" t="s">
        <v>2058</v>
      </c>
      <c r="BC7" s="269" t="s">
        <v>2059</v>
      </c>
      <c r="BD7" s="269"/>
      <c r="BE7" s="269"/>
      <c r="BF7" s="237" t="s">
        <v>2060</v>
      </c>
      <c r="BG7" s="237" t="s">
        <v>2061</v>
      </c>
      <c r="BH7" s="249"/>
    </row>
    <row r="8" spans="1:60" ht="30" customHeight="1" x14ac:dyDescent="0.35">
      <c r="A8" s="250">
        <v>7224</v>
      </c>
      <c r="B8" s="245" t="s">
        <v>1998</v>
      </c>
      <c r="C8" s="249">
        <v>2021</v>
      </c>
      <c r="D8" s="249" t="s">
        <v>2062</v>
      </c>
      <c r="E8" s="249" t="s">
        <v>836</v>
      </c>
      <c r="F8" s="249" t="s">
        <v>813</v>
      </c>
      <c r="G8" s="250">
        <f t="shared" ca="1" si="0"/>
        <v>-45393</v>
      </c>
      <c r="H8" s="251"/>
      <c r="I8" s="249">
        <f t="shared" si="1"/>
        <v>0</v>
      </c>
      <c r="J8" s="251"/>
      <c r="K8" s="249" t="str">
        <f t="shared" si="2"/>
        <v>RETROATIVO</v>
      </c>
      <c r="L8" s="249"/>
      <c r="M8" s="250">
        <v>11867</v>
      </c>
      <c r="N8" s="249" t="s">
        <v>2063</v>
      </c>
      <c r="O8" s="249" t="s">
        <v>816</v>
      </c>
      <c r="P8" s="249" t="s">
        <v>841</v>
      </c>
      <c r="Q8" s="249" t="s">
        <v>2064</v>
      </c>
      <c r="R8" s="249"/>
      <c r="S8" s="249" t="s">
        <v>2065</v>
      </c>
      <c r="T8" s="249" t="s">
        <v>2066</v>
      </c>
      <c r="U8" s="251">
        <v>44231</v>
      </c>
      <c r="V8" s="235" t="s">
        <v>2067</v>
      </c>
      <c r="W8" s="251">
        <v>44973</v>
      </c>
      <c r="X8" s="249" t="s">
        <v>2046</v>
      </c>
      <c r="Y8" s="249" t="s">
        <v>2068</v>
      </c>
      <c r="Z8" s="252" t="s">
        <v>2013</v>
      </c>
      <c r="AA8" s="252" t="s">
        <v>825</v>
      </c>
      <c r="AB8" s="252"/>
      <c r="AC8" s="252" t="s">
        <v>2014</v>
      </c>
      <c r="AD8" s="252">
        <v>0</v>
      </c>
      <c r="AE8" s="331">
        <v>400</v>
      </c>
      <c r="AF8" s="331"/>
      <c r="AG8" s="329">
        <v>400</v>
      </c>
      <c r="AH8" s="329"/>
      <c r="AI8" s="267">
        <v>0</v>
      </c>
      <c r="AJ8" s="265"/>
      <c r="AK8" s="249" t="s">
        <v>825</v>
      </c>
      <c r="AL8" s="253" t="s">
        <v>907</v>
      </c>
      <c r="AM8" s="249" t="s">
        <v>841</v>
      </c>
      <c r="AN8" s="249" t="s">
        <v>16</v>
      </c>
      <c r="AO8" s="249" t="s">
        <v>1132</v>
      </c>
      <c r="AP8" s="249"/>
      <c r="AQ8" s="269"/>
      <c r="AR8" s="249"/>
      <c r="AS8" s="249"/>
      <c r="AT8" s="251"/>
      <c r="AU8" s="251"/>
      <c r="AV8" s="251"/>
      <c r="AW8" s="251"/>
      <c r="AX8" s="251"/>
      <c r="AY8" s="250">
        <f t="shared" si="4"/>
        <v>0</v>
      </c>
      <c r="AZ8" s="250"/>
      <c r="BA8" s="250">
        <f t="shared" si="5"/>
        <v>400</v>
      </c>
      <c r="BB8" s="237" t="s">
        <v>2069</v>
      </c>
      <c r="BC8" s="237" t="s">
        <v>2070</v>
      </c>
      <c r="BD8" s="269"/>
      <c r="BE8" s="269"/>
      <c r="BF8" s="269"/>
      <c r="BG8" s="269" t="s">
        <v>2071</v>
      </c>
      <c r="BH8" s="249"/>
    </row>
    <row r="9" spans="1:60" ht="30" customHeight="1" x14ac:dyDescent="0.35">
      <c r="A9" s="250">
        <v>7228</v>
      </c>
      <c r="B9" s="250">
        <v>24</v>
      </c>
      <c r="C9" s="249">
        <v>2021</v>
      </c>
      <c r="D9" s="249" t="s">
        <v>2072</v>
      </c>
      <c r="E9" s="249" t="s">
        <v>836</v>
      </c>
      <c r="F9" s="249" t="s">
        <v>2073</v>
      </c>
      <c r="G9" s="250">
        <f t="shared" ca="1" si="0"/>
        <v>-45393</v>
      </c>
      <c r="H9" s="251"/>
      <c r="I9" s="249">
        <f t="shared" si="1"/>
        <v>0</v>
      </c>
      <c r="J9" s="251"/>
      <c r="K9" s="249" t="str">
        <f t="shared" si="2"/>
        <v>RETROATIVO</v>
      </c>
      <c r="L9" s="249"/>
      <c r="M9" s="250">
        <v>11899</v>
      </c>
      <c r="N9" s="249" t="s">
        <v>2063</v>
      </c>
      <c r="O9" s="249" t="s">
        <v>816</v>
      </c>
      <c r="P9" s="249" t="s">
        <v>1649</v>
      </c>
      <c r="Q9" s="249" t="s">
        <v>2074</v>
      </c>
      <c r="R9" s="249"/>
      <c r="S9" s="249" t="s">
        <v>2075</v>
      </c>
      <c r="T9" s="249" t="s">
        <v>2076</v>
      </c>
      <c r="U9" s="251">
        <v>44225</v>
      </c>
      <c r="V9" s="235" t="s">
        <v>2077</v>
      </c>
      <c r="W9" s="251">
        <v>45291</v>
      </c>
      <c r="X9" s="250">
        <f ca="1">W9-TODAY()</f>
        <v>-102</v>
      </c>
      <c r="Y9" s="249" t="s">
        <v>921</v>
      </c>
      <c r="Z9" s="252">
        <v>5045</v>
      </c>
      <c r="AA9" s="252"/>
      <c r="AB9" s="252"/>
      <c r="AC9" s="252" t="s">
        <v>2014</v>
      </c>
      <c r="AD9" s="252">
        <v>121080</v>
      </c>
      <c r="AE9" s="331">
        <f>(5398.15*4)+AH9</f>
        <v>64777.799999999996</v>
      </c>
      <c r="AF9" s="331"/>
      <c r="AG9" s="329">
        <v>21592.6</v>
      </c>
      <c r="AH9" s="329">
        <v>43185.2</v>
      </c>
      <c r="AI9" s="267">
        <v>0</v>
      </c>
      <c r="AJ9" s="265" t="s">
        <v>825</v>
      </c>
      <c r="AK9" s="249" t="s">
        <v>825</v>
      </c>
      <c r="AL9" s="253" t="s">
        <v>907</v>
      </c>
      <c r="AM9" s="249" t="s">
        <v>841</v>
      </c>
      <c r="AN9" s="249" t="s">
        <v>16</v>
      </c>
      <c r="AO9" s="249" t="s">
        <v>1132</v>
      </c>
      <c r="AP9" s="249"/>
      <c r="AQ9" s="269"/>
      <c r="AR9" s="249"/>
      <c r="AS9" s="249"/>
      <c r="AT9" s="251"/>
      <c r="AU9" s="251"/>
      <c r="AV9" s="251"/>
      <c r="AW9" s="251"/>
      <c r="AX9" s="251"/>
      <c r="AY9" s="250">
        <f t="shared" si="4"/>
        <v>0</v>
      </c>
      <c r="AZ9" s="250"/>
      <c r="BA9" s="250">
        <f t="shared" si="5"/>
        <v>64777.799999999996</v>
      </c>
      <c r="BB9" s="237" t="s">
        <v>2078</v>
      </c>
      <c r="BC9" s="237" t="s">
        <v>2079</v>
      </c>
      <c r="BD9" s="254"/>
      <c r="BE9" s="254"/>
      <c r="BF9" s="269"/>
      <c r="BG9" s="269"/>
      <c r="BH9" s="249"/>
    </row>
    <row r="10" spans="1:60" ht="30" hidden="1" customHeight="1" x14ac:dyDescent="0.35">
      <c r="A10" s="250">
        <v>7232</v>
      </c>
      <c r="B10" s="250">
        <v>7</v>
      </c>
      <c r="C10" s="249">
        <v>2021</v>
      </c>
      <c r="D10" s="249"/>
      <c r="E10" s="249" t="s">
        <v>836</v>
      </c>
      <c r="F10" s="249" t="s">
        <v>2073</v>
      </c>
      <c r="G10" s="250">
        <f t="shared" ca="1" si="0"/>
        <v>-45393</v>
      </c>
      <c r="H10" s="251"/>
      <c r="I10" s="249">
        <f t="shared" si="1"/>
        <v>0</v>
      </c>
      <c r="J10" s="251"/>
      <c r="K10" s="249" t="str">
        <f t="shared" si="2"/>
        <v>RETROATIVO</v>
      </c>
      <c r="L10" s="249"/>
      <c r="M10" s="250">
        <v>11903</v>
      </c>
      <c r="N10" s="249" t="s">
        <v>2063</v>
      </c>
      <c r="O10" s="249" t="s">
        <v>816</v>
      </c>
      <c r="P10" s="249" t="s">
        <v>1968</v>
      </c>
      <c r="Q10" s="249" t="s">
        <v>2080</v>
      </c>
      <c r="R10" s="249"/>
      <c r="S10" s="249" t="s">
        <v>2081</v>
      </c>
      <c r="T10" s="249" t="s">
        <v>2082</v>
      </c>
      <c r="U10" s="251">
        <v>44263</v>
      </c>
      <c r="V10" s="235" t="s">
        <v>2083</v>
      </c>
      <c r="W10" s="251">
        <v>45359</v>
      </c>
      <c r="X10" s="250">
        <f ca="1">W10-TODAY()</f>
        <v>-34</v>
      </c>
      <c r="Y10" s="249" t="s">
        <v>921</v>
      </c>
      <c r="Z10" s="252" t="s">
        <v>2013</v>
      </c>
      <c r="AA10" s="252">
        <v>5045</v>
      </c>
      <c r="AB10" s="252"/>
      <c r="AC10" s="252" t="s">
        <v>2014</v>
      </c>
      <c r="AD10" s="252" t="s">
        <v>922</v>
      </c>
      <c r="AE10" s="331">
        <f>AG10+AH10</f>
        <v>46165.51</v>
      </c>
      <c r="AF10" s="331"/>
      <c r="AG10" s="343">
        <v>24132.97</v>
      </c>
      <c r="AH10" s="329">
        <v>22032.54</v>
      </c>
      <c r="AI10" s="267">
        <v>0</v>
      </c>
      <c r="AJ10" s="265" t="s">
        <v>825</v>
      </c>
      <c r="AK10" s="249" t="s">
        <v>825</v>
      </c>
      <c r="AL10" s="253" t="s">
        <v>907</v>
      </c>
      <c r="AM10" s="249" t="s">
        <v>1035</v>
      </c>
      <c r="AN10" s="249" t="s">
        <v>19</v>
      </c>
      <c r="AO10" s="249" t="s">
        <v>13</v>
      </c>
      <c r="AP10" s="249"/>
      <c r="AQ10" s="269"/>
      <c r="AR10" s="249"/>
      <c r="AS10" s="249"/>
      <c r="AT10" s="251"/>
      <c r="AU10" s="251"/>
      <c r="AV10" s="251"/>
      <c r="AW10" s="251"/>
      <c r="AX10" s="251"/>
      <c r="AY10" s="250">
        <f t="shared" si="4"/>
        <v>0</v>
      </c>
      <c r="AZ10" s="250"/>
      <c r="BA10" s="250">
        <f t="shared" si="5"/>
        <v>46165.51</v>
      </c>
      <c r="BB10" s="237" t="s">
        <v>2084</v>
      </c>
      <c r="BC10" s="269"/>
      <c r="BD10" s="269"/>
      <c r="BE10" s="269"/>
      <c r="BF10" s="269"/>
      <c r="BG10" s="269"/>
      <c r="BH10" s="249"/>
    </row>
    <row r="11" spans="1:60" ht="30" hidden="1" customHeight="1" x14ac:dyDescent="0.35">
      <c r="A11" s="250">
        <v>7236</v>
      </c>
      <c r="B11" s="250">
        <v>24</v>
      </c>
      <c r="C11" s="249">
        <v>2021</v>
      </c>
      <c r="D11" s="249"/>
      <c r="E11" s="249" t="s">
        <v>836</v>
      </c>
      <c r="F11" s="249" t="s">
        <v>1936</v>
      </c>
      <c r="G11" s="250">
        <f t="shared" ca="1" si="0"/>
        <v>-1133</v>
      </c>
      <c r="H11" s="251">
        <v>44245</v>
      </c>
      <c r="I11" s="249">
        <f t="shared" si="1"/>
        <v>15</v>
      </c>
      <c r="J11" s="251">
        <v>44260</v>
      </c>
      <c r="K11" s="249" t="str">
        <f t="shared" si="2"/>
        <v>FORA DE PRAZO</v>
      </c>
      <c r="L11" s="249" t="s">
        <v>2085</v>
      </c>
      <c r="M11" s="250">
        <v>11887</v>
      </c>
      <c r="N11" s="249" t="s">
        <v>839</v>
      </c>
      <c r="O11" s="249" t="s">
        <v>840</v>
      </c>
      <c r="P11" s="249" t="s">
        <v>1106</v>
      </c>
      <c r="Q11" s="249" t="s">
        <v>2086</v>
      </c>
      <c r="R11" s="249"/>
      <c r="S11" s="249" t="s">
        <v>2087</v>
      </c>
      <c r="T11" s="249" t="s">
        <v>2088</v>
      </c>
      <c r="U11" s="251">
        <v>44298</v>
      </c>
      <c r="V11" s="235" t="s">
        <v>2089</v>
      </c>
      <c r="W11" s="251">
        <v>44989</v>
      </c>
      <c r="X11" s="249" t="s">
        <v>2046</v>
      </c>
      <c r="Y11" s="249"/>
      <c r="Z11" s="252" t="s">
        <v>2013</v>
      </c>
      <c r="AA11" s="252" t="s">
        <v>825</v>
      </c>
      <c r="AB11" s="252" t="s">
        <v>816</v>
      </c>
      <c r="AC11" s="252" t="s">
        <v>2014</v>
      </c>
      <c r="AD11" s="252">
        <v>0</v>
      </c>
      <c r="AE11" s="252">
        <f>AG11+AH11-AF11</f>
        <v>2189.3999999999996</v>
      </c>
      <c r="AF11" s="252"/>
      <c r="AG11" s="329">
        <f>373.7*3</f>
        <v>1121.0999999999999</v>
      </c>
      <c r="AH11" s="329">
        <v>1068.3</v>
      </c>
      <c r="AI11" s="267">
        <v>0</v>
      </c>
      <c r="AJ11" s="265" t="s">
        <v>825</v>
      </c>
      <c r="AK11" s="249" t="s">
        <v>825</v>
      </c>
      <c r="AL11" s="253" t="s">
        <v>2090</v>
      </c>
      <c r="AM11" s="249" t="s">
        <v>1953</v>
      </c>
      <c r="AN11" s="249" t="s">
        <v>14</v>
      </c>
      <c r="AO11" s="249" t="s">
        <v>1132</v>
      </c>
      <c r="AP11" s="249"/>
      <c r="AQ11" s="269"/>
      <c r="AR11" s="249"/>
      <c r="AS11" s="249"/>
      <c r="AT11" s="251"/>
      <c r="AU11" s="251"/>
      <c r="AV11" s="251"/>
      <c r="AW11" s="251"/>
      <c r="AX11" s="251"/>
      <c r="AY11" s="250">
        <f t="shared" si="4"/>
        <v>0</v>
      </c>
      <c r="AZ11" s="250"/>
      <c r="BA11" s="250">
        <f t="shared" si="5"/>
        <v>2189.3999999999996</v>
      </c>
      <c r="BB11" s="269" t="s">
        <v>2091</v>
      </c>
      <c r="BC11" s="269"/>
      <c r="BD11" s="269"/>
      <c r="BE11" s="269"/>
      <c r="BF11" s="269"/>
      <c r="BG11" s="271" t="s">
        <v>2092</v>
      </c>
      <c r="BH11" s="249"/>
    </row>
    <row r="12" spans="1:60" ht="30" hidden="1" customHeight="1" x14ac:dyDescent="0.3">
      <c r="A12" s="250">
        <v>7241</v>
      </c>
      <c r="B12" s="250">
        <v>41</v>
      </c>
      <c r="C12" s="249">
        <v>2021</v>
      </c>
      <c r="D12" s="249"/>
      <c r="E12" s="249" t="s">
        <v>836</v>
      </c>
      <c r="F12" s="249" t="s">
        <v>2073</v>
      </c>
      <c r="G12" s="250">
        <f t="shared" ca="1" si="0"/>
        <v>-45393</v>
      </c>
      <c r="H12" s="251"/>
      <c r="I12" s="249">
        <f t="shared" si="1"/>
        <v>0</v>
      </c>
      <c r="J12" s="251"/>
      <c r="K12" s="249" t="str">
        <f t="shared" si="2"/>
        <v>RETROATIVO</v>
      </c>
      <c r="L12" s="249"/>
      <c r="M12" s="250">
        <v>11901</v>
      </c>
      <c r="N12" s="249"/>
      <c r="O12" s="249" t="s">
        <v>816</v>
      </c>
      <c r="P12" s="249" t="s">
        <v>363</v>
      </c>
      <c r="Q12" s="249" t="s">
        <v>2093</v>
      </c>
      <c r="R12" s="249"/>
      <c r="S12" s="249" t="s">
        <v>2094</v>
      </c>
      <c r="T12" s="249" t="s">
        <v>2095</v>
      </c>
      <c r="U12" s="251">
        <v>44197</v>
      </c>
      <c r="V12" s="235" t="s">
        <v>2096</v>
      </c>
      <c r="W12" s="251">
        <v>47849</v>
      </c>
      <c r="X12" s="250">
        <f t="shared" ref="X12:X20" ca="1" si="6">W12-TODAY()</f>
        <v>2456</v>
      </c>
      <c r="Y12" s="249"/>
      <c r="Z12" s="252" t="s">
        <v>2013</v>
      </c>
      <c r="AA12" s="252">
        <v>2807.53</v>
      </c>
      <c r="AB12" s="252"/>
      <c r="AC12" s="252" t="s">
        <v>2014</v>
      </c>
      <c r="AD12" s="252" t="s">
        <v>922</v>
      </c>
      <c r="AE12" s="333">
        <f t="shared" ref="AE12:AE17" si="7">AG12+AH12</f>
        <v>54569.19</v>
      </c>
      <c r="AF12" s="331"/>
      <c r="AG12" s="329">
        <v>15430.87</v>
      </c>
      <c r="AH12" s="329">
        <v>39138.32</v>
      </c>
      <c r="AI12" s="267">
        <v>0</v>
      </c>
      <c r="AJ12" s="265" t="s">
        <v>825</v>
      </c>
      <c r="AK12" s="249" t="s">
        <v>825</v>
      </c>
      <c r="AL12" s="253" t="s">
        <v>907</v>
      </c>
      <c r="AM12" s="249" t="s">
        <v>1116</v>
      </c>
      <c r="AN12" s="249" t="s">
        <v>22</v>
      </c>
      <c r="AO12" s="249" t="s">
        <v>13</v>
      </c>
      <c r="AP12" s="249"/>
      <c r="AQ12" s="269"/>
      <c r="AR12" s="249"/>
      <c r="AS12" s="249"/>
      <c r="AT12" s="251"/>
      <c r="AU12" s="251"/>
      <c r="AV12" s="251"/>
      <c r="AW12" s="251"/>
      <c r="AX12" s="251"/>
      <c r="AY12" s="250">
        <f t="shared" si="4"/>
        <v>0</v>
      </c>
      <c r="AZ12" s="250"/>
      <c r="BA12" s="250">
        <f t="shared" si="5"/>
        <v>54569.19</v>
      </c>
      <c r="BB12" s="269" t="s">
        <v>2097</v>
      </c>
      <c r="BC12" s="269"/>
      <c r="BD12" s="269"/>
      <c r="BE12" s="269"/>
      <c r="BF12" s="269"/>
      <c r="BG12" s="269"/>
      <c r="BH12" s="249"/>
    </row>
    <row r="13" spans="1:60" ht="30" hidden="1" customHeight="1" x14ac:dyDescent="0.3">
      <c r="A13" s="250">
        <v>7242</v>
      </c>
      <c r="B13" s="250">
        <v>207</v>
      </c>
      <c r="C13" s="249">
        <v>2021</v>
      </c>
      <c r="D13" s="249"/>
      <c r="E13" s="249" t="s">
        <v>836</v>
      </c>
      <c r="F13" s="249" t="s">
        <v>813</v>
      </c>
      <c r="G13" s="250">
        <f t="shared" ca="1" si="0"/>
        <v>-45393</v>
      </c>
      <c r="H13" s="251"/>
      <c r="I13" s="249">
        <f t="shared" si="1"/>
        <v>0</v>
      </c>
      <c r="J13" s="251"/>
      <c r="K13" s="249" t="str">
        <f t="shared" si="2"/>
        <v>RETROATIVO</v>
      </c>
      <c r="L13" s="249"/>
      <c r="M13" s="250">
        <v>11902</v>
      </c>
      <c r="N13" s="249"/>
      <c r="O13" s="249" t="s">
        <v>816</v>
      </c>
      <c r="P13" s="249" t="s">
        <v>1958</v>
      </c>
      <c r="Q13" s="249" t="s">
        <v>2098</v>
      </c>
      <c r="R13" s="249"/>
      <c r="S13" s="249" t="s">
        <v>2099</v>
      </c>
      <c r="T13" s="249" t="s">
        <v>2100</v>
      </c>
      <c r="U13" s="251">
        <v>44197</v>
      </c>
      <c r="V13" s="235" t="s">
        <v>2096</v>
      </c>
      <c r="W13" s="251">
        <v>47849</v>
      </c>
      <c r="X13" s="250">
        <f t="shared" ca="1" si="6"/>
        <v>2456</v>
      </c>
      <c r="Y13" s="249"/>
      <c r="Z13" s="252" t="s">
        <v>2013</v>
      </c>
      <c r="AA13" s="252">
        <v>5183.82</v>
      </c>
      <c r="AB13" s="252"/>
      <c r="AC13" s="252" t="s">
        <v>2014</v>
      </c>
      <c r="AD13" s="252" t="s">
        <v>922</v>
      </c>
      <c r="AE13" s="331">
        <f t="shared" si="7"/>
        <v>66688.58</v>
      </c>
      <c r="AF13" s="331"/>
      <c r="AG13" s="329">
        <f>6697.39+3898.87+3911.97+6297.6</f>
        <v>20805.830000000002</v>
      </c>
      <c r="AH13" s="329">
        <v>45882.75</v>
      </c>
      <c r="AI13" s="267">
        <v>0</v>
      </c>
      <c r="AJ13" s="265" t="s">
        <v>825</v>
      </c>
      <c r="AK13" s="249" t="s">
        <v>825</v>
      </c>
      <c r="AL13" s="253" t="s">
        <v>907</v>
      </c>
      <c r="AM13" s="249" t="s">
        <v>1116</v>
      </c>
      <c r="AN13" s="249" t="s">
        <v>22</v>
      </c>
      <c r="AO13" s="249" t="s">
        <v>13</v>
      </c>
      <c r="AP13" s="249"/>
      <c r="AQ13" s="269"/>
      <c r="AR13" s="249"/>
      <c r="AS13" s="249"/>
      <c r="AT13" s="251"/>
      <c r="AU13" s="251"/>
      <c r="AV13" s="251"/>
      <c r="AW13" s="251"/>
      <c r="AX13" s="251"/>
      <c r="AY13" s="250">
        <f t="shared" si="4"/>
        <v>0</v>
      </c>
      <c r="AZ13" s="250"/>
      <c r="BA13" s="250">
        <f t="shared" si="5"/>
        <v>66688.58</v>
      </c>
      <c r="BB13" s="269" t="s">
        <v>2097</v>
      </c>
      <c r="BC13" s="269"/>
      <c r="BD13" s="269"/>
      <c r="BE13" s="269"/>
      <c r="BF13" s="269"/>
      <c r="BG13" s="269"/>
      <c r="BH13" s="249"/>
    </row>
    <row r="14" spans="1:60" ht="30" hidden="1" customHeight="1" x14ac:dyDescent="0.3">
      <c r="A14" s="250">
        <v>7247</v>
      </c>
      <c r="B14" s="250">
        <v>45</v>
      </c>
      <c r="C14" s="249">
        <v>2021</v>
      </c>
      <c r="D14" s="249"/>
      <c r="E14" s="249" t="s">
        <v>836</v>
      </c>
      <c r="F14" s="249" t="s">
        <v>2073</v>
      </c>
      <c r="G14" s="250">
        <f t="shared" ca="1" si="0"/>
        <v>-45393</v>
      </c>
      <c r="H14" s="251"/>
      <c r="I14" s="249">
        <f t="shared" si="1"/>
        <v>0</v>
      </c>
      <c r="J14" s="251"/>
      <c r="K14" s="249" t="str">
        <f t="shared" si="2"/>
        <v>RETROATIVO</v>
      </c>
      <c r="L14" s="249"/>
      <c r="M14" s="250">
        <v>11924</v>
      </c>
      <c r="N14" s="249"/>
      <c r="O14" s="249" t="s">
        <v>816</v>
      </c>
      <c r="P14" s="249" t="s">
        <v>1958</v>
      </c>
      <c r="Q14" s="249" t="s">
        <v>2098</v>
      </c>
      <c r="R14" s="249"/>
      <c r="S14" s="249" t="s">
        <v>2099</v>
      </c>
      <c r="T14" s="249" t="s">
        <v>2101</v>
      </c>
      <c r="U14" s="251">
        <v>44197</v>
      </c>
      <c r="V14" s="235" t="s">
        <v>2096</v>
      </c>
      <c r="W14" s="251">
        <v>47849</v>
      </c>
      <c r="X14" s="250">
        <f t="shared" ca="1" si="6"/>
        <v>2456</v>
      </c>
      <c r="Y14" s="249"/>
      <c r="Z14" s="252" t="s">
        <v>2013</v>
      </c>
      <c r="AA14" s="252">
        <v>522.80999999999995</v>
      </c>
      <c r="AB14" s="252"/>
      <c r="AC14" s="252" t="s">
        <v>2014</v>
      </c>
      <c r="AD14" s="252" t="s">
        <v>922</v>
      </c>
      <c r="AE14" s="331">
        <f t="shared" si="7"/>
        <v>5490.13</v>
      </c>
      <c r="AF14" s="331"/>
      <c r="AG14" s="329">
        <f>175.63+118.84+160.91+395.32</f>
        <v>850.7</v>
      </c>
      <c r="AH14" s="329">
        <v>4639.43</v>
      </c>
      <c r="AI14" s="267">
        <v>0</v>
      </c>
      <c r="AJ14" s="265" t="s">
        <v>825</v>
      </c>
      <c r="AK14" s="249" t="s">
        <v>825</v>
      </c>
      <c r="AL14" s="253" t="s">
        <v>907</v>
      </c>
      <c r="AM14" s="249" t="s">
        <v>1116</v>
      </c>
      <c r="AN14" s="249" t="s">
        <v>22</v>
      </c>
      <c r="AO14" s="249" t="s">
        <v>13</v>
      </c>
      <c r="AP14" s="249"/>
      <c r="AQ14" s="269"/>
      <c r="AR14" s="249"/>
      <c r="AS14" s="249"/>
      <c r="AT14" s="251"/>
      <c r="AU14" s="251"/>
      <c r="AV14" s="251"/>
      <c r="AW14" s="251"/>
      <c r="AX14" s="251"/>
      <c r="AY14" s="250">
        <f t="shared" si="4"/>
        <v>0</v>
      </c>
      <c r="AZ14" s="250"/>
      <c r="BA14" s="250">
        <f t="shared" si="5"/>
        <v>5490.13</v>
      </c>
      <c r="BB14" s="269" t="s">
        <v>2097</v>
      </c>
      <c r="BC14" s="269"/>
      <c r="BD14" s="269"/>
      <c r="BE14" s="269"/>
      <c r="BF14" s="269"/>
      <c r="BG14" s="269"/>
      <c r="BH14" s="249"/>
    </row>
    <row r="15" spans="1:60" ht="30" hidden="1" customHeight="1" x14ac:dyDescent="0.3">
      <c r="A15" s="250">
        <v>7250</v>
      </c>
      <c r="B15" s="250">
        <v>47</v>
      </c>
      <c r="C15" s="249">
        <v>2021</v>
      </c>
      <c r="D15" s="249"/>
      <c r="E15" s="249" t="s">
        <v>836</v>
      </c>
      <c r="F15" s="249" t="s">
        <v>2073</v>
      </c>
      <c r="G15" s="250">
        <f t="shared" ca="1" si="0"/>
        <v>-45393</v>
      </c>
      <c r="H15" s="251"/>
      <c r="I15" s="249">
        <f t="shared" si="1"/>
        <v>0</v>
      </c>
      <c r="J15" s="251"/>
      <c r="K15" s="249" t="str">
        <f t="shared" si="2"/>
        <v>RETROATIVO</v>
      </c>
      <c r="L15" s="249"/>
      <c r="M15" s="250">
        <v>11932</v>
      </c>
      <c r="N15" s="249"/>
      <c r="O15" s="249" t="s">
        <v>816</v>
      </c>
      <c r="P15" s="249" t="s">
        <v>1958</v>
      </c>
      <c r="Q15" s="249" t="s">
        <v>2098</v>
      </c>
      <c r="R15" s="249"/>
      <c r="S15" s="249" t="s">
        <v>2099</v>
      </c>
      <c r="T15" s="249" t="s">
        <v>2102</v>
      </c>
      <c r="U15" s="251">
        <v>44197</v>
      </c>
      <c r="V15" s="235" t="s">
        <v>2096</v>
      </c>
      <c r="W15" s="251">
        <v>47849</v>
      </c>
      <c r="X15" s="250">
        <f t="shared" ca="1" si="6"/>
        <v>2456</v>
      </c>
      <c r="Y15" s="249"/>
      <c r="Z15" s="252" t="s">
        <v>2013</v>
      </c>
      <c r="AA15" s="252">
        <v>898.68</v>
      </c>
      <c r="AB15" s="252"/>
      <c r="AC15" s="252" t="s">
        <v>2014</v>
      </c>
      <c r="AD15" s="252" t="s">
        <v>922</v>
      </c>
      <c r="AE15" s="331">
        <f t="shared" si="7"/>
        <v>18342.600000000002</v>
      </c>
      <c r="AF15" s="331"/>
      <c r="AG15" s="329">
        <f>531.59+667.87+1060.14+2073.38</f>
        <v>4332.9800000000005</v>
      </c>
      <c r="AH15" s="329">
        <v>14009.62</v>
      </c>
      <c r="AI15" s="267">
        <v>0</v>
      </c>
      <c r="AJ15" s="265" t="s">
        <v>825</v>
      </c>
      <c r="AK15" s="249" t="s">
        <v>825</v>
      </c>
      <c r="AL15" s="253" t="s">
        <v>907</v>
      </c>
      <c r="AM15" s="249" t="s">
        <v>1116</v>
      </c>
      <c r="AN15" s="249" t="s">
        <v>22</v>
      </c>
      <c r="AO15" s="249" t="s">
        <v>13</v>
      </c>
      <c r="AP15" s="249"/>
      <c r="AQ15" s="269"/>
      <c r="AR15" s="249"/>
      <c r="AS15" s="249"/>
      <c r="AT15" s="251"/>
      <c r="AU15" s="251"/>
      <c r="AV15" s="251"/>
      <c r="AW15" s="251"/>
      <c r="AX15" s="251"/>
      <c r="AY15" s="250">
        <f t="shared" si="4"/>
        <v>0</v>
      </c>
      <c r="AZ15" s="250"/>
      <c r="BA15" s="250">
        <f t="shared" si="5"/>
        <v>18342.600000000002</v>
      </c>
      <c r="BB15" s="269" t="s">
        <v>2097</v>
      </c>
      <c r="BC15" s="269"/>
      <c r="BD15" s="269"/>
      <c r="BE15" s="269"/>
      <c r="BF15" s="269"/>
      <c r="BG15" s="269"/>
      <c r="BH15" s="249"/>
    </row>
    <row r="16" spans="1:60" ht="30" hidden="1" customHeight="1" x14ac:dyDescent="0.3">
      <c r="A16" s="250">
        <v>7251</v>
      </c>
      <c r="B16" s="250">
        <v>51</v>
      </c>
      <c r="C16" s="249">
        <v>2021</v>
      </c>
      <c r="D16" s="249"/>
      <c r="E16" s="249" t="s">
        <v>836</v>
      </c>
      <c r="F16" s="249" t="s">
        <v>2073</v>
      </c>
      <c r="G16" s="250">
        <f t="shared" ca="1" si="0"/>
        <v>-45393</v>
      </c>
      <c r="H16" s="251"/>
      <c r="I16" s="249">
        <f t="shared" si="1"/>
        <v>0</v>
      </c>
      <c r="J16" s="251"/>
      <c r="K16" s="249" t="str">
        <f t="shared" si="2"/>
        <v>RETROATIVO</v>
      </c>
      <c r="L16" s="249"/>
      <c r="M16" s="250">
        <v>11933</v>
      </c>
      <c r="N16" s="249"/>
      <c r="O16" s="249" t="s">
        <v>816</v>
      </c>
      <c r="P16" s="249" t="s">
        <v>1958</v>
      </c>
      <c r="Q16" s="249" t="s">
        <v>2098</v>
      </c>
      <c r="R16" s="249"/>
      <c r="S16" s="249" t="s">
        <v>2099</v>
      </c>
      <c r="T16" s="249" t="s">
        <v>2103</v>
      </c>
      <c r="U16" s="251">
        <v>44197</v>
      </c>
      <c r="V16" s="235" t="s">
        <v>2096</v>
      </c>
      <c r="W16" s="251">
        <v>47849</v>
      </c>
      <c r="X16" s="250">
        <f t="shared" ca="1" si="6"/>
        <v>2456</v>
      </c>
      <c r="Y16" s="249"/>
      <c r="Z16" s="252" t="s">
        <v>2013</v>
      </c>
      <c r="AA16" s="252">
        <v>239.03</v>
      </c>
      <c r="AB16" s="252"/>
      <c r="AC16" s="252" t="s">
        <v>2014</v>
      </c>
      <c r="AD16" s="252" t="s">
        <v>922</v>
      </c>
      <c r="AE16" s="331">
        <f t="shared" si="7"/>
        <v>18214.329999999998</v>
      </c>
      <c r="AF16" s="331"/>
      <c r="AG16" s="329">
        <f>118.84+118.84+114.92+160.16+118.84+118.84+114.92+122.76</f>
        <v>988.12</v>
      </c>
      <c r="AH16" s="329">
        <v>17226.21</v>
      </c>
      <c r="AI16" s="267">
        <v>0</v>
      </c>
      <c r="AJ16" s="265" t="s">
        <v>825</v>
      </c>
      <c r="AK16" s="249" t="s">
        <v>825</v>
      </c>
      <c r="AL16" s="253" t="s">
        <v>907</v>
      </c>
      <c r="AM16" s="249" t="s">
        <v>1116</v>
      </c>
      <c r="AN16" s="249" t="s">
        <v>22</v>
      </c>
      <c r="AO16" s="249" t="s">
        <v>13</v>
      </c>
      <c r="AP16" s="249"/>
      <c r="AQ16" s="269"/>
      <c r="AR16" s="249"/>
      <c r="AS16" s="249"/>
      <c r="AT16" s="251"/>
      <c r="AU16" s="251"/>
      <c r="AV16" s="251"/>
      <c r="AW16" s="251"/>
      <c r="AX16" s="251"/>
      <c r="AY16" s="250">
        <f t="shared" si="4"/>
        <v>0</v>
      </c>
      <c r="AZ16" s="250"/>
      <c r="BA16" s="250">
        <f t="shared" si="5"/>
        <v>18214.329999999998</v>
      </c>
      <c r="BB16" s="269" t="s">
        <v>2097</v>
      </c>
      <c r="BC16" s="269"/>
      <c r="BD16" s="269"/>
      <c r="BE16" s="269"/>
      <c r="BF16" s="269"/>
      <c r="BG16" s="269"/>
      <c r="BH16" s="249"/>
    </row>
    <row r="17" spans="1:61" ht="30" hidden="1" customHeight="1" x14ac:dyDescent="0.3">
      <c r="A17" s="250">
        <v>7252</v>
      </c>
      <c r="B17" s="250">
        <v>52</v>
      </c>
      <c r="C17" s="249">
        <v>2021</v>
      </c>
      <c r="D17" s="249"/>
      <c r="E17" s="249" t="s">
        <v>836</v>
      </c>
      <c r="F17" s="249" t="s">
        <v>2073</v>
      </c>
      <c r="G17" s="250">
        <f t="shared" ca="1" si="0"/>
        <v>-45393</v>
      </c>
      <c r="H17" s="251"/>
      <c r="I17" s="249">
        <f t="shared" si="1"/>
        <v>0</v>
      </c>
      <c r="J17" s="251"/>
      <c r="K17" s="249" t="str">
        <f t="shared" si="2"/>
        <v>RETROATIVO</v>
      </c>
      <c r="L17" s="249"/>
      <c r="M17" s="250">
        <v>11934</v>
      </c>
      <c r="N17" s="249"/>
      <c r="O17" s="249" t="s">
        <v>816</v>
      </c>
      <c r="P17" s="249" t="s">
        <v>1958</v>
      </c>
      <c r="Q17" s="249" t="s">
        <v>2098</v>
      </c>
      <c r="R17" s="249"/>
      <c r="S17" s="249" t="s">
        <v>2099</v>
      </c>
      <c r="T17" s="249" t="s">
        <v>2104</v>
      </c>
      <c r="U17" s="251">
        <v>44197</v>
      </c>
      <c r="V17" s="235" t="s">
        <v>2096</v>
      </c>
      <c r="W17" s="251">
        <v>47849</v>
      </c>
      <c r="X17" s="250">
        <f t="shared" ca="1" si="6"/>
        <v>2456</v>
      </c>
      <c r="Y17" s="249"/>
      <c r="Z17" s="252" t="s">
        <v>2013</v>
      </c>
      <c r="AA17" s="252">
        <v>1171.01</v>
      </c>
      <c r="AB17" s="252"/>
      <c r="AC17" s="252" t="s">
        <v>2014</v>
      </c>
      <c r="AD17" s="252" t="s">
        <v>922</v>
      </c>
      <c r="AE17" s="331">
        <f t="shared" si="7"/>
        <v>28963.629999999997</v>
      </c>
      <c r="AF17" s="331"/>
      <c r="AG17" s="329">
        <f>424.57+119.55+118.84+122.76+114.92+114.92+118.84+122.76+114.92+114.92+118.84+122.76</f>
        <v>1728.6</v>
      </c>
      <c r="AH17" s="329">
        <v>27235.03</v>
      </c>
      <c r="AI17" s="267">
        <v>0</v>
      </c>
      <c r="AJ17" s="265" t="s">
        <v>825</v>
      </c>
      <c r="AK17" s="249" t="s">
        <v>825</v>
      </c>
      <c r="AL17" s="253" t="s">
        <v>907</v>
      </c>
      <c r="AM17" s="249" t="s">
        <v>1116</v>
      </c>
      <c r="AN17" s="249" t="s">
        <v>22</v>
      </c>
      <c r="AO17" s="249" t="s">
        <v>13</v>
      </c>
      <c r="AP17" s="249"/>
      <c r="AQ17" s="269"/>
      <c r="AR17" s="249"/>
      <c r="AS17" s="249"/>
      <c r="AT17" s="251"/>
      <c r="AU17" s="251"/>
      <c r="AV17" s="251"/>
      <c r="AW17" s="251"/>
      <c r="AX17" s="251"/>
      <c r="AY17" s="250">
        <f t="shared" si="4"/>
        <v>0</v>
      </c>
      <c r="AZ17" s="250"/>
      <c r="BA17" s="250">
        <f t="shared" si="5"/>
        <v>28963.629999999997</v>
      </c>
      <c r="BB17" s="269" t="s">
        <v>2097</v>
      </c>
      <c r="BC17" s="269"/>
      <c r="BD17" s="269"/>
      <c r="BE17" s="269"/>
      <c r="BF17" s="269"/>
      <c r="BG17" s="269"/>
      <c r="BH17" s="249"/>
    </row>
    <row r="18" spans="1:61" s="395" customFormat="1" ht="30" hidden="1" customHeight="1" x14ac:dyDescent="0.35">
      <c r="A18" s="383">
        <v>7263</v>
      </c>
      <c r="B18" s="398" t="s">
        <v>1998</v>
      </c>
      <c r="C18" s="249">
        <v>2021</v>
      </c>
      <c r="D18" s="249"/>
      <c r="E18" s="249" t="s">
        <v>836</v>
      </c>
      <c r="F18" s="249" t="s">
        <v>2073</v>
      </c>
      <c r="G18" s="250">
        <f t="shared" ca="1" si="0"/>
        <v>-1114</v>
      </c>
      <c r="H18" s="251">
        <v>44264</v>
      </c>
      <c r="I18" s="249">
        <f t="shared" si="1"/>
        <v>15</v>
      </c>
      <c r="J18" s="251">
        <v>44279</v>
      </c>
      <c r="K18" s="249" t="str">
        <f t="shared" si="2"/>
        <v>FORA DE PRAZO</v>
      </c>
      <c r="L18" s="249" t="s">
        <v>2105</v>
      </c>
      <c r="M18" s="250">
        <v>11949</v>
      </c>
      <c r="N18" s="249" t="s">
        <v>914</v>
      </c>
      <c r="O18" s="384" t="s">
        <v>816</v>
      </c>
      <c r="P18" s="249" t="s">
        <v>1982</v>
      </c>
      <c r="Q18" s="384" t="s">
        <v>2106</v>
      </c>
      <c r="R18" s="249"/>
      <c r="S18" s="249" t="s">
        <v>2107</v>
      </c>
      <c r="T18" s="384" t="s">
        <v>2108</v>
      </c>
      <c r="U18" s="251">
        <v>44291</v>
      </c>
      <c r="V18" s="141" t="s">
        <v>2109</v>
      </c>
      <c r="W18" s="373">
        <v>45204</v>
      </c>
      <c r="X18" s="250">
        <f t="shared" ca="1" si="6"/>
        <v>-189</v>
      </c>
      <c r="Y18" s="249" t="s">
        <v>2110</v>
      </c>
      <c r="Z18" s="404">
        <v>949.9</v>
      </c>
      <c r="AA18" s="252" t="s">
        <v>825</v>
      </c>
      <c r="AB18" s="386"/>
      <c r="AC18" s="386" t="s">
        <v>2014</v>
      </c>
      <c r="AD18" s="386">
        <f>Z18*36</f>
        <v>34196.400000000001</v>
      </c>
      <c r="AE18" s="387">
        <v>0</v>
      </c>
      <c r="AF18" s="387"/>
      <c r="AG18" s="388">
        <v>0</v>
      </c>
      <c r="AH18" s="388">
        <v>0</v>
      </c>
      <c r="AI18" s="267">
        <v>0</v>
      </c>
      <c r="AJ18" s="265">
        <v>45170</v>
      </c>
      <c r="AK18" s="249" t="s">
        <v>825</v>
      </c>
      <c r="AL18" s="253" t="s">
        <v>907</v>
      </c>
      <c r="AM18" s="249" t="s">
        <v>841</v>
      </c>
      <c r="AN18" s="249" t="s">
        <v>16</v>
      </c>
      <c r="AO18" s="249" t="s">
        <v>1132</v>
      </c>
      <c r="AP18" s="249"/>
      <c r="AQ18" s="269"/>
      <c r="AR18" s="249"/>
      <c r="AS18" s="249"/>
      <c r="AT18" s="251"/>
      <c r="AU18" s="251"/>
      <c r="AV18" s="251"/>
      <c r="AW18" s="251"/>
      <c r="AX18" s="251"/>
      <c r="AY18" s="250">
        <f t="shared" si="4"/>
        <v>0</v>
      </c>
      <c r="AZ18" s="250"/>
      <c r="BA18" s="250">
        <f t="shared" si="5"/>
        <v>0</v>
      </c>
      <c r="BB18" s="399" t="s">
        <v>2111</v>
      </c>
      <c r="BC18" s="380"/>
      <c r="BD18" s="380"/>
      <c r="BE18" s="380"/>
      <c r="BF18" s="380"/>
      <c r="BG18" s="380"/>
      <c r="BH18" s="334" t="s">
        <v>2112</v>
      </c>
    </row>
    <row r="19" spans="1:61" s="310" customFormat="1" ht="30" hidden="1" customHeight="1" x14ac:dyDescent="0.3">
      <c r="A19" s="250">
        <v>7268</v>
      </c>
      <c r="B19" s="250">
        <v>25</v>
      </c>
      <c r="C19" s="249">
        <v>2021</v>
      </c>
      <c r="D19" s="249"/>
      <c r="E19" s="249" t="s">
        <v>836</v>
      </c>
      <c r="F19" s="249" t="s">
        <v>813</v>
      </c>
      <c r="G19" s="250">
        <f t="shared" ca="1" si="0"/>
        <v>-1108</v>
      </c>
      <c r="H19" s="251">
        <v>44273</v>
      </c>
      <c r="I19" s="249">
        <f t="shared" si="1"/>
        <v>12</v>
      </c>
      <c r="J19" s="251">
        <v>44285</v>
      </c>
      <c r="K19" s="249" t="str">
        <f t="shared" si="2"/>
        <v>FORA DE PRAZO</v>
      </c>
      <c r="L19" s="249" t="s">
        <v>2113</v>
      </c>
      <c r="M19" s="250">
        <v>11958</v>
      </c>
      <c r="N19" s="249" t="s">
        <v>839</v>
      </c>
      <c r="O19" s="249" t="s">
        <v>816</v>
      </c>
      <c r="P19" s="249" t="s">
        <v>1106</v>
      </c>
      <c r="Q19" s="249" t="s">
        <v>2114</v>
      </c>
      <c r="R19" s="249"/>
      <c r="S19" s="249" t="s">
        <v>2115</v>
      </c>
      <c r="T19" s="249" t="s">
        <v>2116</v>
      </c>
      <c r="U19" s="251">
        <v>44277</v>
      </c>
      <c r="V19" s="235" t="s">
        <v>2117</v>
      </c>
      <c r="W19" s="251">
        <v>47928</v>
      </c>
      <c r="X19" s="250">
        <f t="shared" ca="1" si="6"/>
        <v>2535</v>
      </c>
      <c r="Y19" s="249" t="s">
        <v>921</v>
      </c>
      <c r="Z19" s="252" t="s">
        <v>2013</v>
      </c>
      <c r="AA19" s="252">
        <v>438.95</v>
      </c>
      <c r="AB19" s="252"/>
      <c r="AC19" s="252" t="s">
        <v>2014</v>
      </c>
      <c r="AD19" s="252" t="s">
        <v>922</v>
      </c>
      <c r="AE19" s="331">
        <f>AG19+AH19</f>
        <v>532.16</v>
      </c>
      <c r="AF19" s="331"/>
      <c r="AG19" s="329">
        <v>182.92</v>
      </c>
      <c r="AH19" s="329">
        <v>349.24</v>
      </c>
      <c r="AI19" s="267">
        <v>0</v>
      </c>
      <c r="AJ19" s="265" t="s">
        <v>825</v>
      </c>
      <c r="AK19" s="249" t="s">
        <v>825</v>
      </c>
      <c r="AL19" s="253" t="s">
        <v>907</v>
      </c>
      <c r="AM19" s="249" t="s">
        <v>1953</v>
      </c>
      <c r="AN19" s="249" t="s">
        <v>14</v>
      </c>
      <c r="AO19" s="249" t="s">
        <v>13</v>
      </c>
      <c r="AP19" s="249"/>
      <c r="AQ19" s="269"/>
      <c r="AR19" s="249"/>
      <c r="AS19" s="249"/>
      <c r="AT19" s="251"/>
      <c r="AU19" s="251"/>
      <c r="AV19" s="251"/>
      <c r="AW19" s="251"/>
      <c r="AX19" s="251"/>
      <c r="AY19" s="250">
        <f t="shared" si="4"/>
        <v>0</v>
      </c>
      <c r="AZ19" s="250"/>
      <c r="BA19" s="250">
        <f t="shared" si="5"/>
        <v>532.16</v>
      </c>
      <c r="BB19" s="269"/>
      <c r="BC19" s="269"/>
      <c r="BD19" s="269"/>
      <c r="BE19" s="269"/>
      <c r="BF19" s="269"/>
      <c r="BG19" s="269"/>
      <c r="BH19" s="249"/>
      <c r="BI19" s="268"/>
    </row>
    <row r="20" spans="1:61" s="310" customFormat="1" ht="30" hidden="1" customHeight="1" x14ac:dyDescent="0.3">
      <c r="A20" s="250">
        <v>7287</v>
      </c>
      <c r="B20" s="250">
        <v>256</v>
      </c>
      <c r="C20" s="249">
        <v>2021</v>
      </c>
      <c r="D20" s="249"/>
      <c r="E20" s="249" t="s">
        <v>836</v>
      </c>
      <c r="F20" s="249" t="s">
        <v>813</v>
      </c>
      <c r="G20" s="250">
        <f t="shared" ca="1" si="0"/>
        <v>-1137</v>
      </c>
      <c r="H20" s="251">
        <v>44306</v>
      </c>
      <c r="I20" s="249">
        <f t="shared" si="1"/>
        <v>-50</v>
      </c>
      <c r="J20" s="251">
        <v>44256</v>
      </c>
      <c r="K20" s="249" t="str">
        <f t="shared" si="2"/>
        <v>RETROATIVO</v>
      </c>
      <c r="L20" s="249"/>
      <c r="M20" s="250">
        <v>12000</v>
      </c>
      <c r="N20" s="249" t="s">
        <v>2032</v>
      </c>
      <c r="O20" s="249" t="s">
        <v>816</v>
      </c>
      <c r="P20" s="249" t="s">
        <v>1962</v>
      </c>
      <c r="Q20" s="249" t="s">
        <v>2118</v>
      </c>
      <c r="R20" s="249"/>
      <c r="S20" s="249" t="s">
        <v>2119</v>
      </c>
      <c r="T20" s="249" t="s">
        <v>2120</v>
      </c>
      <c r="U20" s="251">
        <v>44312</v>
      </c>
      <c r="V20" s="235" t="s">
        <v>2121</v>
      </c>
      <c r="W20" s="251">
        <v>45352</v>
      </c>
      <c r="X20" s="250">
        <f t="shared" ca="1" si="6"/>
        <v>-41</v>
      </c>
      <c r="Y20" s="249" t="s">
        <v>2122</v>
      </c>
      <c r="Z20" s="252" t="s">
        <v>2013</v>
      </c>
      <c r="AA20" s="252">
        <f>AH20/12</f>
        <v>14987.156666666668</v>
      </c>
      <c r="AB20" s="252"/>
      <c r="AC20" s="252" t="s">
        <v>2014</v>
      </c>
      <c r="AD20" s="252">
        <v>500583.6</v>
      </c>
      <c r="AE20" s="331">
        <f>AG20+AH20</f>
        <v>342140.49</v>
      </c>
      <c r="AF20" s="331"/>
      <c r="AG20" s="329">
        <f>162294.61</f>
        <v>162294.60999999999</v>
      </c>
      <c r="AH20" s="329">
        <v>179845.88</v>
      </c>
      <c r="AI20" s="267">
        <v>0</v>
      </c>
      <c r="AJ20" s="265">
        <v>45352</v>
      </c>
      <c r="AK20" s="249" t="s">
        <v>825</v>
      </c>
      <c r="AL20" s="253" t="s">
        <v>907</v>
      </c>
      <c r="AM20" s="249" t="s">
        <v>1035</v>
      </c>
      <c r="AN20" s="249" t="s">
        <v>19</v>
      </c>
      <c r="AO20" s="249" t="s">
        <v>13</v>
      </c>
      <c r="AP20" s="249"/>
      <c r="AQ20" s="269"/>
      <c r="AR20" s="249"/>
      <c r="AS20" s="249"/>
      <c r="AT20" s="251"/>
      <c r="AU20" s="251"/>
      <c r="AV20" s="251"/>
      <c r="AW20" s="251"/>
      <c r="AX20" s="251"/>
      <c r="AY20" s="250">
        <f t="shared" si="4"/>
        <v>0</v>
      </c>
      <c r="AZ20" s="250"/>
      <c r="BA20" s="250">
        <f t="shared" si="5"/>
        <v>342140.49</v>
      </c>
      <c r="BB20" s="269"/>
      <c r="BC20" s="269"/>
      <c r="BD20" s="269"/>
      <c r="BE20" s="269"/>
      <c r="BF20" s="269"/>
      <c r="BG20" s="269"/>
      <c r="BH20" s="249"/>
      <c r="BI20" s="268"/>
    </row>
    <row r="21" spans="1:61" s="405" customFormat="1" ht="30" hidden="1" customHeight="1" x14ac:dyDescent="0.3">
      <c r="A21" s="371">
        <v>7650</v>
      </c>
      <c r="B21" s="371">
        <v>87</v>
      </c>
      <c r="C21" s="249">
        <v>2021</v>
      </c>
      <c r="D21" s="249"/>
      <c r="E21" s="249" t="s">
        <v>836</v>
      </c>
      <c r="F21" s="249" t="s">
        <v>1811</v>
      </c>
      <c r="G21" s="250">
        <f t="shared" ca="1" si="0"/>
        <v>-45393</v>
      </c>
      <c r="H21" s="251"/>
      <c r="I21" s="249">
        <f t="shared" si="1"/>
        <v>0</v>
      </c>
      <c r="J21" s="251"/>
      <c r="K21" s="249" t="str">
        <f t="shared" si="2"/>
        <v>RETROATIVO</v>
      </c>
      <c r="L21" s="249"/>
      <c r="M21" s="250">
        <v>12770</v>
      </c>
      <c r="N21" s="249"/>
      <c r="O21" s="334" t="s">
        <v>816</v>
      </c>
      <c r="P21" s="249" t="s">
        <v>1982</v>
      </c>
      <c r="Q21" s="334" t="s">
        <v>2123</v>
      </c>
      <c r="R21" s="249"/>
      <c r="S21" s="249" t="s">
        <v>2124</v>
      </c>
      <c r="T21" s="334" t="s">
        <v>2125</v>
      </c>
      <c r="U21" s="251">
        <v>43610</v>
      </c>
      <c r="V21" s="372" t="s">
        <v>2126</v>
      </c>
      <c r="W21" s="373">
        <v>45437</v>
      </c>
      <c r="X21" s="249">
        <v>45377</v>
      </c>
      <c r="Y21" s="249"/>
      <c r="Z21" s="374" t="s">
        <v>2013</v>
      </c>
      <c r="AA21" s="252">
        <v>182.25</v>
      </c>
      <c r="AB21" s="374"/>
      <c r="AC21" s="374" t="s">
        <v>2014</v>
      </c>
      <c r="AD21" s="374" t="s">
        <v>922</v>
      </c>
      <c r="AE21" s="370">
        <f>AG21+AH21</f>
        <v>22158.400000000001</v>
      </c>
      <c r="AF21" s="370"/>
      <c r="AG21" s="344">
        <f>212.49*3</f>
        <v>637.47</v>
      </c>
      <c r="AH21" s="344">
        <v>21520.93</v>
      </c>
      <c r="AI21" s="377">
        <v>0</v>
      </c>
      <c r="AJ21" s="378"/>
      <c r="AK21" s="334"/>
      <c r="AL21" s="379" t="s">
        <v>2127</v>
      </c>
      <c r="AM21" s="334" t="s">
        <v>841</v>
      </c>
      <c r="AN21" s="334" t="s">
        <v>16</v>
      </c>
      <c r="AO21" s="334" t="s">
        <v>1132</v>
      </c>
      <c r="AP21" s="334" t="s">
        <v>2128</v>
      </c>
      <c r="AQ21" s="380"/>
      <c r="AR21" s="334"/>
      <c r="AS21" s="334"/>
      <c r="AT21" s="373"/>
      <c r="AU21" s="373"/>
      <c r="AV21" s="373"/>
      <c r="AW21" s="373"/>
      <c r="AX21" s="373"/>
      <c r="AY21" s="371">
        <f t="shared" si="4"/>
        <v>0</v>
      </c>
      <c r="AZ21" s="371"/>
      <c r="BA21" s="250">
        <f t="shared" si="5"/>
        <v>22158.400000000001</v>
      </c>
      <c r="BB21" s="380" t="s">
        <v>2129</v>
      </c>
      <c r="BC21" s="380"/>
      <c r="BD21" s="380"/>
      <c r="BE21" s="380"/>
      <c r="BF21" s="380"/>
      <c r="BG21" s="380"/>
      <c r="BH21" s="334" t="s">
        <v>2130</v>
      </c>
      <c r="BI21" s="381"/>
    </row>
    <row r="22" spans="1:61" s="310" customFormat="1" ht="30" hidden="1" customHeight="1" x14ac:dyDescent="0.3">
      <c r="A22" s="250">
        <v>7312</v>
      </c>
      <c r="B22" s="250">
        <v>224</v>
      </c>
      <c r="C22" s="249">
        <v>2021</v>
      </c>
      <c r="D22" s="249"/>
      <c r="E22" s="249" t="s">
        <v>836</v>
      </c>
      <c r="F22" s="249" t="s">
        <v>813</v>
      </c>
      <c r="G22" s="250">
        <f t="shared" ca="1" si="0"/>
        <v>-1023</v>
      </c>
      <c r="H22" s="251">
        <v>44355</v>
      </c>
      <c r="I22" s="249">
        <f t="shared" si="1"/>
        <v>15</v>
      </c>
      <c r="J22" s="251">
        <v>44370</v>
      </c>
      <c r="K22" s="249" t="str">
        <f t="shared" si="2"/>
        <v>FORA DE PRAZO</v>
      </c>
      <c r="L22" s="249" t="s">
        <v>2131</v>
      </c>
      <c r="M22" s="250">
        <v>6485</v>
      </c>
      <c r="N22" s="249" t="s">
        <v>2032</v>
      </c>
      <c r="O22" s="249" t="s">
        <v>840</v>
      </c>
      <c r="P22" s="249" t="s">
        <v>915</v>
      </c>
      <c r="Q22" s="249" t="s">
        <v>2132</v>
      </c>
      <c r="R22" s="249"/>
      <c r="S22" s="249" t="s">
        <v>2133</v>
      </c>
      <c r="T22" s="249" t="s">
        <v>2134</v>
      </c>
      <c r="U22" s="251">
        <v>44369</v>
      </c>
      <c r="V22" s="235" t="s">
        <v>2135</v>
      </c>
      <c r="W22" s="251">
        <v>45094</v>
      </c>
      <c r="X22" s="250">
        <f t="shared" ref="X22:X29" ca="1" si="8">W22-TODAY()</f>
        <v>-299</v>
      </c>
      <c r="Y22" s="249"/>
      <c r="Z22" s="252" t="s">
        <v>2013</v>
      </c>
      <c r="AA22" s="252" t="s">
        <v>825</v>
      </c>
      <c r="AB22" s="252" t="s">
        <v>2136</v>
      </c>
      <c r="AC22" s="252"/>
      <c r="AD22" s="252">
        <v>0</v>
      </c>
      <c r="AE22" s="252">
        <v>0</v>
      </c>
      <c r="AF22" s="252"/>
      <c r="AG22" s="329"/>
      <c r="AH22" s="329"/>
      <c r="AI22" s="267">
        <v>0</v>
      </c>
      <c r="AJ22" s="265" t="s">
        <v>825</v>
      </c>
      <c r="AK22" s="249" t="s">
        <v>825</v>
      </c>
      <c r="AL22" s="253" t="s">
        <v>2137</v>
      </c>
      <c r="AM22" s="249" t="s">
        <v>1379</v>
      </c>
      <c r="AN22" s="249" t="s">
        <v>30</v>
      </c>
      <c r="AO22" s="249" t="s">
        <v>1132</v>
      </c>
      <c r="AP22" s="249"/>
      <c r="AQ22" s="269"/>
      <c r="AR22" s="249"/>
      <c r="AS22" s="249"/>
      <c r="AT22" s="251"/>
      <c r="AU22" s="251"/>
      <c r="AV22" s="251"/>
      <c r="AW22" s="251"/>
      <c r="AX22" s="251"/>
      <c r="AY22" s="250">
        <f t="shared" si="4"/>
        <v>0</v>
      </c>
      <c r="AZ22" s="250"/>
      <c r="BA22" s="250">
        <f t="shared" si="5"/>
        <v>0</v>
      </c>
      <c r="BB22" s="269" t="s">
        <v>2138</v>
      </c>
      <c r="BC22" s="269"/>
      <c r="BD22" s="269"/>
      <c r="BE22" s="269"/>
      <c r="BF22" s="269"/>
      <c r="BG22" s="269" t="s">
        <v>2049</v>
      </c>
      <c r="BH22" s="249"/>
      <c r="BI22" s="268"/>
    </row>
    <row r="23" spans="1:61" s="310" customFormat="1" ht="30" hidden="1" customHeight="1" x14ac:dyDescent="0.3">
      <c r="A23" s="250">
        <v>7313</v>
      </c>
      <c r="B23" s="250">
        <v>223</v>
      </c>
      <c r="C23" s="249">
        <v>2021</v>
      </c>
      <c r="D23" s="249"/>
      <c r="E23" s="249" t="s">
        <v>836</v>
      </c>
      <c r="F23" s="249" t="s">
        <v>813</v>
      </c>
      <c r="G23" s="250">
        <f t="shared" ca="1" si="0"/>
        <v>-1023</v>
      </c>
      <c r="H23" s="251">
        <v>44355</v>
      </c>
      <c r="I23" s="249">
        <f t="shared" si="1"/>
        <v>15</v>
      </c>
      <c r="J23" s="251">
        <v>44370</v>
      </c>
      <c r="K23" s="249" t="str">
        <f t="shared" si="2"/>
        <v>FORA DE PRAZO</v>
      </c>
      <c r="L23" s="249" t="s">
        <v>2131</v>
      </c>
      <c r="M23" s="250" t="s">
        <v>2139</v>
      </c>
      <c r="N23" s="249" t="s">
        <v>2032</v>
      </c>
      <c r="O23" s="249" t="s">
        <v>840</v>
      </c>
      <c r="P23" s="249" t="s">
        <v>915</v>
      </c>
      <c r="Q23" s="249" t="s">
        <v>2140</v>
      </c>
      <c r="R23" s="249"/>
      <c r="S23" s="249" t="s">
        <v>2141</v>
      </c>
      <c r="T23" s="249" t="s">
        <v>2134</v>
      </c>
      <c r="U23" s="251">
        <v>44369</v>
      </c>
      <c r="V23" s="235" t="s">
        <v>2135</v>
      </c>
      <c r="W23" s="251">
        <v>45094</v>
      </c>
      <c r="X23" s="250">
        <f t="shared" ca="1" si="8"/>
        <v>-299</v>
      </c>
      <c r="Y23" s="249"/>
      <c r="Z23" s="252" t="s">
        <v>2013</v>
      </c>
      <c r="AA23" s="252" t="s">
        <v>825</v>
      </c>
      <c r="AB23" s="252" t="s">
        <v>2136</v>
      </c>
      <c r="AC23" s="252"/>
      <c r="AD23" s="252">
        <v>0</v>
      </c>
      <c r="AE23" s="252">
        <v>0</v>
      </c>
      <c r="AF23" s="252"/>
      <c r="AG23" s="329"/>
      <c r="AH23" s="329"/>
      <c r="AI23" s="267">
        <v>0</v>
      </c>
      <c r="AJ23" s="265" t="s">
        <v>825</v>
      </c>
      <c r="AK23" s="249" t="s">
        <v>825</v>
      </c>
      <c r="AL23" s="253" t="s">
        <v>2137</v>
      </c>
      <c r="AM23" s="249" t="s">
        <v>1379</v>
      </c>
      <c r="AN23" s="249" t="s">
        <v>30</v>
      </c>
      <c r="AO23" s="249" t="s">
        <v>1132</v>
      </c>
      <c r="AP23" s="249"/>
      <c r="AQ23" s="269"/>
      <c r="AR23" s="249"/>
      <c r="AS23" s="249"/>
      <c r="AT23" s="251"/>
      <c r="AU23" s="251"/>
      <c r="AV23" s="251"/>
      <c r="AW23" s="251"/>
      <c r="AX23" s="251"/>
      <c r="AY23" s="250">
        <f t="shared" si="4"/>
        <v>0</v>
      </c>
      <c r="AZ23" s="250"/>
      <c r="BA23" s="250">
        <f t="shared" si="5"/>
        <v>0</v>
      </c>
      <c r="BB23" s="269" t="s">
        <v>2142</v>
      </c>
      <c r="BC23" s="269"/>
      <c r="BD23" s="269"/>
      <c r="BE23" s="269"/>
      <c r="BF23" s="269"/>
      <c r="BG23" s="269" t="s">
        <v>2049</v>
      </c>
      <c r="BH23" s="249"/>
      <c r="BI23" s="268"/>
    </row>
    <row r="24" spans="1:61" s="310" customFormat="1" ht="30" hidden="1" customHeight="1" x14ac:dyDescent="0.35">
      <c r="A24" s="250">
        <v>7314</v>
      </c>
      <c r="B24" s="250">
        <v>222</v>
      </c>
      <c r="C24" s="249">
        <v>2021</v>
      </c>
      <c r="D24" s="249"/>
      <c r="E24" s="249" t="s">
        <v>836</v>
      </c>
      <c r="F24" s="249" t="s">
        <v>813</v>
      </c>
      <c r="G24" s="250">
        <f t="shared" ca="1" si="0"/>
        <v>-1023</v>
      </c>
      <c r="H24" s="251">
        <v>44355</v>
      </c>
      <c r="I24" s="249">
        <f t="shared" si="1"/>
        <v>15</v>
      </c>
      <c r="J24" s="251">
        <v>44370</v>
      </c>
      <c r="K24" s="249" t="str">
        <f t="shared" si="2"/>
        <v>FORA DE PRAZO</v>
      </c>
      <c r="L24" s="249" t="s">
        <v>2131</v>
      </c>
      <c r="M24" s="250">
        <v>12037</v>
      </c>
      <c r="N24" s="249" t="s">
        <v>2032</v>
      </c>
      <c r="O24" s="249" t="s">
        <v>840</v>
      </c>
      <c r="P24" s="249" t="s">
        <v>915</v>
      </c>
      <c r="Q24" s="249" t="s">
        <v>2143</v>
      </c>
      <c r="R24" s="249"/>
      <c r="S24" s="249" t="s">
        <v>2144</v>
      </c>
      <c r="T24" s="249" t="s">
        <v>2134</v>
      </c>
      <c r="U24" s="251">
        <v>44375</v>
      </c>
      <c r="V24" s="235" t="s">
        <v>2135</v>
      </c>
      <c r="W24" s="251">
        <v>45094</v>
      </c>
      <c r="X24" s="250">
        <f t="shared" ca="1" si="8"/>
        <v>-299</v>
      </c>
      <c r="Y24" s="249"/>
      <c r="Z24" s="252" t="s">
        <v>2013</v>
      </c>
      <c r="AA24" s="252" t="s">
        <v>825</v>
      </c>
      <c r="AB24" s="252" t="s">
        <v>2136</v>
      </c>
      <c r="AC24" s="252"/>
      <c r="AD24" s="252" t="s">
        <v>922</v>
      </c>
      <c r="AE24" s="252">
        <v>0</v>
      </c>
      <c r="AF24" s="252"/>
      <c r="AG24" s="329"/>
      <c r="AH24" s="329"/>
      <c r="AI24" s="267">
        <v>0</v>
      </c>
      <c r="AJ24" s="265" t="s">
        <v>825</v>
      </c>
      <c r="AK24" s="249" t="s">
        <v>825</v>
      </c>
      <c r="AL24" s="253" t="s">
        <v>2137</v>
      </c>
      <c r="AM24" s="249" t="s">
        <v>1379</v>
      </c>
      <c r="AN24" s="249" t="s">
        <v>30</v>
      </c>
      <c r="AO24" s="249" t="s">
        <v>1132</v>
      </c>
      <c r="AP24" s="249"/>
      <c r="AQ24" s="269"/>
      <c r="AR24" s="249"/>
      <c r="AS24" s="249"/>
      <c r="AT24" s="251"/>
      <c r="AU24" s="251"/>
      <c r="AV24" s="251"/>
      <c r="AW24" s="251"/>
      <c r="AX24" s="251"/>
      <c r="AY24" s="250">
        <f t="shared" si="4"/>
        <v>0</v>
      </c>
      <c r="AZ24" s="250"/>
      <c r="BA24" s="250">
        <f t="shared" si="5"/>
        <v>0</v>
      </c>
      <c r="BB24" s="269" t="s">
        <v>2145</v>
      </c>
      <c r="BC24" s="269"/>
      <c r="BD24" s="269"/>
      <c r="BE24" s="269"/>
      <c r="BF24" s="269"/>
      <c r="BG24" s="237" t="s">
        <v>2146</v>
      </c>
      <c r="BH24" s="249"/>
      <c r="BI24" s="268"/>
    </row>
    <row r="25" spans="1:61" s="310" customFormat="1" ht="30" hidden="1" customHeight="1" x14ac:dyDescent="0.3">
      <c r="A25" s="250">
        <v>7315</v>
      </c>
      <c r="B25" s="250">
        <v>221</v>
      </c>
      <c r="C25" s="249">
        <v>2021</v>
      </c>
      <c r="D25" s="249"/>
      <c r="E25" s="249" t="s">
        <v>836</v>
      </c>
      <c r="F25" s="249" t="s">
        <v>813</v>
      </c>
      <c r="G25" s="250">
        <f t="shared" ca="1" si="0"/>
        <v>-1023</v>
      </c>
      <c r="H25" s="251">
        <v>44355</v>
      </c>
      <c r="I25" s="249">
        <f t="shared" si="1"/>
        <v>15</v>
      </c>
      <c r="J25" s="251">
        <v>44370</v>
      </c>
      <c r="K25" s="249" t="str">
        <f t="shared" si="2"/>
        <v>FORA DE PRAZO</v>
      </c>
      <c r="L25" s="249" t="s">
        <v>2131</v>
      </c>
      <c r="M25" s="250">
        <v>12038</v>
      </c>
      <c r="N25" s="249" t="s">
        <v>2032</v>
      </c>
      <c r="O25" s="249" t="s">
        <v>840</v>
      </c>
      <c r="P25" s="249" t="s">
        <v>915</v>
      </c>
      <c r="Q25" s="249" t="s">
        <v>2147</v>
      </c>
      <c r="R25" s="249"/>
      <c r="S25" s="249" t="s">
        <v>2148</v>
      </c>
      <c r="T25" s="249" t="s">
        <v>2134</v>
      </c>
      <c r="U25" s="251">
        <v>44375</v>
      </c>
      <c r="V25" s="235" t="s">
        <v>2135</v>
      </c>
      <c r="W25" s="251">
        <v>45094</v>
      </c>
      <c r="X25" s="250">
        <f t="shared" ca="1" si="8"/>
        <v>-299</v>
      </c>
      <c r="Y25" s="249"/>
      <c r="Z25" s="252" t="s">
        <v>2013</v>
      </c>
      <c r="AA25" s="252" t="s">
        <v>825</v>
      </c>
      <c r="AB25" s="252" t="s">
        <v>2136</v>
      </c>
      <c r="AC25" s="252"/>
      <c r="AD25" s="252" t="s">
        <v>922</v>
      </c>
      <c r="AE25" s="252">
        <v>0</v>
      </c>
      <c r="AF25" s="252"/>
      <c r="AG25" s="329"/>
      <c r="AH25" s="329"/>
      <c r="AI25" s="267">
        <v>0</v>
      </c>
      <c r="AJ25" s="265" t="s">
        <v>825</v>
      </c>
      <c r="AK25" s="249" t="s">
        <v>825</v>
      </c>
      <c r="AL25" s="253" t="s">
        <v>2137</v>
      </c>
      <c r="AM25" s="249" t="s">
        <v>1379</v>
      </c>
      <c r="AN25" s="249" t="s">
        <v>30</v>
      </c>
      <c r="AO25" s="249" t="s">
        <v>1132</v>
      </c>
      <c r="AP25" s="249"/>
      <c r="AQ25" s="269"/>
      <c r="AR25" s="249"/>
      <c r="AS25" s="249"/>
      <c r="AT25" s="251"/>
      <c r="AU25" s="251"/>
      <c r="AV25" s="251"/>
      <c r="AW25" s="251"/>
      <c r="AX25" s="251"/>
      <c r="AY25" s="250">
        <f t="shared" si="4"/>
        <v>0</v>
      </c>
      <c r="AZ25" s="250"/>
      <c r="BA25" s="250">
        <f t="shared" si="5"/>
        <v>0</v>
      </c>
      <c r="BB25" s="269" t="s">
        <v>2149</v>
      </c>
      <c r="BC25" s="269"/>
      <c r="BD25" s="269"/>
      <c r="BE25" s="269"/>
      <c r="BF25" s="269"/>
      <c r="BG25" s="269" t="s">
        <v>2049</v>
      </c>
      <c r="BH25" s="249"/>
      <c r="BI25" s="268"/>
    </row>
    <row r="26" spans="1:61" s="311" customFormat="1" ht="30" hidden="1" customHeight="1" x14ac:dyDescent="0.35">
      <c r="A26" s="250">
        <v>7317</v>
      </c>
      <c r="B26" s="250">
        <v>219</v>
      </c>
      <c r="C26" s="249">
        <v>2021</v>
      </c>
      <c r="D26" s="249"/>
      <c r="E26" s="249" t="s">
        <v>836</v>
      </c>
      <c r="F26" s="249" t="s">
        <v>813</v>
      </c>
      <c r="G26" s="250">
        <f t="shared" ca="1" si="0"/>
        <v>-1023</v>
      </c>
      <c r="H26" s="251">
        <v>44355</v>
      </c>
      <c r="I26" s="249">
        <f t="shared" si="1"/>
        <v>15</v>
      </c>
      <c r="J26" s="251">
        <v>44370</v>
      </c>
      <c r="K26" s="249" t="str">
        <f t="shared" si="2"/>
        <v>FORA DE PRAZO</v>
      </c>
      <c r="L26" s="249" t="s">
        <v>2131</v>
      </c>
      <c r="M26" s="250">
        <v>12040</v>
      </c>
      <c r="N26" s="249" t="s">
        <v>2032</v>
      </c>
      <c r="O26" s="249" t="s">
        <v>840</v>
      </c>
      <c r="P26" s="249" t="s">
        <v>915</v>
      </c>
      <c r="Q26" s="249" t="s">
        <v>2150</v>
      </c>
      <c r="R26" s="249"/>
      <c r="S26" s="249" t="s">
        <v>2151</v>
      </c>
      <c r="T26" s="249" t="s">
        <v>2134</v>
      </c>
      <c r="U26" s="251">
        <v>44369</v>
      </c>
      <c r="V26" s="235" t="s">
        <v>2135</v>
      </c>
      <c r="W26" s="251">
        <v>45094</v>
      </c>
      <c r="X26" s="250">
        <f t="shared" ca="1" si="8"/>
        <v>-299</v>
      </c>
      <c r="Y26" s="249"/>
      <c r="Z26" s="252" t="s">
        <v>2013</v>
      </c>
      <c r="AA26" s="252" t="s">
        <v>825</v>
      </c>
      <c r="AB26" s="252" t="s">
        <v>2136</v>
      </c>
      <c r="AC26" s="252"/>
      <c r="AD26" s="252" t="s">
        <v>922</v>
      </c>
      <c r="AE26" s="252">
        <v>0</v>
      </c>
      <c r="AF26" s="252"/>
      <c r="AG26" s="329"/>
      <c r="AH26" s="329"/>
      <c r="AI26" s="267">
        <v>0</v>
      </c>
      <c r="AJ26" s="265" t="s">
        <v>825</v>
      </c>
      <c r="AK26" s="249" t="s">
        <v>825</v>
      </c>
      <c r="AL26" s="253" t="s">
        <v>2137</v>
      </c>
      <c r="AM26" s="249" t="s">
        <v>1379</v>
      </c>
      <c r="AN26" s="249" t="s">
        <v>30</v>
      </c>
      <c r="AO26" s="249" t="s">
        <v>1132</v>
      </c>
      <c r="AP26" s="249"/>
      <c r="AQ26" s="269"/>
      <c r="AR26" s="249"/>
      <c r="AS26" s="249"/>
      <c r="AT26" s="251"/>
      <c r="AU26" s="251"/>
      <c r="AV26" s="251"/>
      <c r="AW26" s="251"/>
      <c r="AX26" s="251"/>
      <c r="AY26" s="250">
        <f t="shared" si="4"/>
        <v>0</v>
      </c>
      <c r="AZ26" s="250"/>
      <c r="BA26" s="250">
        <f t="shared" si="5"/>
        <v>0</v>
      </c>
      <c r="BB26" s="269" t="s">
        <v>2152</v>
      </c>
      <c r="BC26" s="269"/>
      <c r="BD26" s="269"/>
      <c r="BE26" s="269"/>
      <c r="BF26" s="269"/>
      <c r="BG26" s="237" t="s">
        <v>2153</v>
      </c>
      <c r="BH26" s="249"/>
      <c r="BI26" s="268"/>
    </row>
    <row r="27" spans="1:61" s="311" customFormat="1" ht="30" hidden="1" customHeight="1" x14ac:dyDescent="0.3">
      <c r="A27" s="250">
        <v>7318</v>
      </c>
      <c r="B27" s="250">
        <v>162</v>
      </c>
      <c r="C27" s="249">
        <v>2021</v>
      </c>
      <c r="D27" s="249"/>
      <c r="E27" s="249" t="s">
        <v>836</v>
      </c>
      <c r="F27" s="249" t="s">
        <v>813</v>
      </c>
      <c r="G27" s="250">
        <f t="shared" ca="1" si="0"/>
        <v>-1023</v>
      </c>
      <c r="H27" s="251">
        <v>44355</v>
      </c>
      <c r="I27" s="249">
        <f t="shared" si="1"/>
        <v>15</v>
      </c>
      <c r="J27" s="251">
        <v>44370</v>
      </c>
      <c r="K27" s="249" t="str">
        <f t="shared" si="2"/>
        <v>FORA DE PRAZO</v>
      </c>
      <c r="L27" s="249" t="s">
        <v>2131</v>
      </c>
      <c r="M27" s="250">
        <v>12041</v>
      </c>
      <c r="N27" s="249" t="s">
        <v>2032</v>
      </c>
      <c r="O27" s="249" t="s">
        <v>840</v>
      </c>
      <c r="P27" s="249" t="s">
        <v>915</v>
      </c>
      <c r="Q27" s="249" t="s">
        <v>2154</v>
      </c>
      <c r="R27" s="249"/>
      <c r="S27" s="249" t="s">
        <v>2155</v>
      </c>
      <c r="T27" s="249" t="s">
        <v>2134</v>
      </c>
      <c r="U27" s="251">
        <v>44369</v>
      </c>
      <c r="V27" s="235" t="s">
        <v>2135</v>
      </c>
      <c r="W27" s="251">
        <v>45094</v>
      </c>
      <c r="X27" s="250">
        <f t="shared" ca="1" si="8"/>
        <v>-299</v>
      </c>
      <c r="Y27" s="249"/>
      <c r="Z27" s="252" t="s">
        <v>2013</v>
      </c>
      <c r="AA27" s="252" t="s">
        <v>825</v>
      </c>
      <c r="AB27" s="252" t="s">
        <v>2136</v>
      </c>
      <c r="AC27" s="252"/>
      <c r="AD27" s="252" t="s">
        <v>922</v>
      </c>
      <c r="AE27" s="252">
        <v>0</v>
      </c>
      <c r="AF27" s="252"/>
      <c r="AG27" s="329"/>
      <c r="AH27" s="329"/>
      <c r="AI27" s="267">
        <v>0</v>
      </c>
      <c r="AJ27" s="265" t="s">
        <v>825</v>
      </c>
      <c r="AK27" s="249" t="s">
        <v>825</v>
      </c>
      <c r="AL27" s="253" t="s">
        <v>2137</v>
      </c>
      <c r="AM27" s="249" t="s">
        <v>1379</v>
      </c>
      <c r="AN27" s="249" t="s">
        <v>30</v>
      </c>
      <c r="AO27" s="249" t="s">
        <v>1132</v>
      </c>
      <c r="AP27" s="249"/>
      <c r="AQ27" s="269"/>
      <c r="AR27" s="249"/>
      <c r="AS27" s="249"/>
      <c r="AT27" s="251"/>
      <c r="AU27" s="251"/>
      <c r="AV27" s="251"/>
      <c r="AW27" s="251"/>
      <c r="AX27" s="251"/>
      <c r="AY27" s="250">
        <f t="shared" si="4"/>
        <v>0</v>
      </c>
      <c r="AZ27" s="250"/>
      <c r="BA27" s="250">
        <f t="shared" si="5"/>
        <v>0</v>
      </c>
      <c r="BB27" s="269" t="s">
        <v>2156</v>
      </c>
      <c r="BC27" s="269"/>
      <c r="BD27" s="269"/>
      <c r="BE27" s="269"/>
      <c r="BF27" s="269"/>
      <c r="BG27" s="269" t="s">
        <v>2049</v>
      </c>
      <c r="BH27" s="249"/>
      <c r="BI27" s="268"/>
    </row>
    <row r="28" spans="1:61" ht="30" hidden="1" customHeight="1" x14ac:dyDescent="0.3">
      <c r="A28" s="250">
        <v>7320</v>
      </c>
      <c r="B28" s="250">
        <v>78</v>
      </c>
      <c r="C28" s="249">
        <v>2021</v>
      </c>
      <c r="D28" s="249"/>
      <c r="E28" s="249" t="s">
        <v>836</v>
      </c>
      <c r="F28" s="249" t="s">
        <v>813</v>
      </c>
      <c r="G28" s="250">
        <f t="shared" ca="1" si="0"/>
        <v>-45393</v>
      </c>
      <c r="H28" s="251">
        <v>44361</v>
      </c>
      <c r="I28" s="249">
        <f t="shared" si="1"/>
        <v>-44361</v>
      </c>
      <c r="J28" s="251"/>
      <c r="K28" s="249" t="str">
        <f t="shared" si="2"/>
        <v>RETROATIVO</v>
      </c>
      <c r="L28" s="249"/>
      <c r="M28" s="250">
        <v>12052</v>
      </c>
      <c r="N28" s="249" t="s">
        <v>2032</v>
      </c>
      <c r="O28" s="249" t="s">
        <v>840</v>
      </c>
      <c r="P28" s="249" t="s">
        <v>1964</v>
      </c>
      <c r="Q28" s="249" t="s">
        <v>2157</v>
      </c>
      <c r="R28" s="249"/>
      <c r="S28" s="249" t="s">
        <v>2158</v>
      </c>
      <c r="T28" s="249" t="s">
        <v>2159</v>
      </c>
      <c r="U28" s="251">
        <v>44348</v>
      </c>
      <c r="V28" s="235" t="s">
        <v>2160</v>
      </c>
      <c r="W28" s="251">
        <v>45443</v>
      </c>
      <c r="X28" s="250">
        <f t="shared" ca="1" si="8"/>
        <v>50</v>
      </c>
      <c r="Y28" s="249"/>
      <c r="Z28" s="252" t="s">
        <v>2013</v>
      </c>
      <c r="AA28" s="252">
        <v>7260.08</v>
      </c>
      <c r="AB28" s="252" t="s">
        <v>816</v>
      </c>
      <c r="AC28" s="252" t="s">
        <v>2014</v>
      </c>
      <c r="AD28" s="252" t="s">
        <v>922</v>
      </c>
      <c r="AE28" s="252">
        <f>AG28+AH28-AF28</f>
        <v>11685.439999999999</v>
      </c>
      <c r="AF28" s="252"/>
      <c r="AG28" s="329">
        <v>6060</v>
      </c>
      <c r="AH28" s="329">
        <v>5625.44</v>
      </c>
      <c r="AI28" s="267">
        <v>0</v>
      </c>
      <c r="AJ28" s="265" t="s">
        <v>825</v>
      </c>
      <c r="AK28" s="249" t="s">
        <v>825</v>
      </c>
      <c r="AL28" s="253" t="s">
        <v>2161</v>
      </c>
      <c r="AM28" s="249" t="s">
        <v>1035</v>
      </c>
      <c r="AN28" s="249" t="s">
        <v>19</v>
      </c>
      <c r="AO28" s="249" t="s">
        <v>13</v>
      </c>
      <c r="AP28" s="249"/>
      <c r="AQ28" s="269"/>
      <c r="AR28" s="249"/>
      <c r="AS28" s="249"/>
      <c r="AT28" s="251"/>
      <c r="AU28" s="251"/>
      <c r="AV28" s="251"/>
      <c r="AW28" s="251"/>
      <c r="AX28" s="251"/>
      <c r="AY28" s="250">
        <f t="shared" si="4"/>
        <v>0</v>
      </c>
      <c r="AZ28" s="250"/>
      <c r="BA28" s="250">
        <f t="shared" si="5"/>
        <v>11685.439999999999</v>
      </c>
      <c r="BB28" s="269" t="s">
        <v>2162</v>
      </c>
      <c r="BC28" s="269"/>
      <c r="BD28" s="269"/>
      <c r="BE28" s="269"/>
      <c r="BF28" s="269"/>
      <c r="BG28" s="269"/>
      <c r="BH28" s="249"/>
    </row>
    <row r="29" spans="1:61" s="381" customFormat="1" ht="30" hidden="1" customHeight="1" x14ac:dyDescent="0.3">
      <c r="A29" s="371">
        <v>7660</v>
      </c>
      <c r="B29" s="371">
        <v>89</v>
      </c>
      <c r="C29" s="249">
        <v>2021</v>
      </c>
      <c r="D29" s="249"/>
      <c r="E29" s="249" t="s">
        <v>836</v>
      </c>
      <c r="F29" s="249" t="s">
        <v>1811</v>
      </c>
      <c r="G29" s="250">
        <f t="shared" ca="1" si="0"/>
        <v>-45393</v>
      </c>
      <c r="H29" s="251"/>
      <c r="I29" s="249">
        <f t="shared" si="1"/>
        <v>0</v>
      </c>
      <c r="J29" s="251"/>
      <c r="K29" s="249" t="str">
        <f t="shared" si="2"/>
        <v>RETROATIVO</v>
      </c>
      <c r="L29" s="249"/>
      <c r="M29" s="250">
        <v>12758</v>
      </c>
      <c r="N29" s="249"/>
      <c r="O29" s="334" t="s">
        <v>816</v>
      </c>
      <c r="P29" s="249" t="s">
        <v>1982</v>
      </c>
      <c r="Q29" s="334" t="s">
        <v>2123</v>
      </c>
      <c r="R29" s="249"/>
      <c r="S29" s="249" t="s">
        <v>2124</v>
      </c>
      <c r="T29" s="334" t="s">
        <v>2163</v>
      </c>
      <c r="U29" s="251">
        <v>44197</v>
      </c>
      <c r="V29" s="372" t="s">
        <v>2164</v>
      </c>
      <c r="W29" s="373">
        <v>45657</v>
      </c>
      <c r="X29" s="250">
        <f t="shared" ca="1" si="8"/>
        <v>264</v>
      </c>
      <c r="Y29" s="249"/>
      <c r="Z29" s="374" t="s">
        <v>2013</v>
      </c>
      <c r="AA29" s="252">
        <v>30.14</v>
      </c>
      <c r="AB29" s="374"/>
      <c r="AC29" s="374" t="s">
        <v>2014</v>
      </c>
      <c r="AD29" s="374" t="s">
        <v>922</v>
      </c>
      <c r="AE29" s="370">
        <f>AG29+AH29</f>
        <v>170.10999999999999</v>
      </c>
      <c r="AF29" s="370"/>
      <c r="AG29" s="344">
        <f>35.65+44.82+44.82+44.82</f>
        <v>170.10999999999999</v>
      </c>
      <c r="AH29" s="344">
        <v>0</v>
      </c>
      <c r="AI29" s="377">
        <v>0</v>
      </c>
      <c r="AJ29" s="378"/>
      <c r="AK29" s="334"/>
      <c r="AL29" s="379" t="s">
        <v>907</v>
      </c>
      <c r="AM29" s="334" t="s">
        <v>1949</v>
      </c>
      <c r="AN29" s="334" t="s">
        <v>16</v>
      </c>
      <c r="AO29" s="334" t="s">
        <v>13</v>
      </c>
      <c r="AP29" s="334" t="s">
        <v>2165</v>
      </c>
      <c r="AQ29" s="380"/>
      <c r="AR29" s="334"/>
      <c r="AS29" s="334"/>
      <c r="AT29" s="373"/>
      <c r="AU29" s="373"/>
      <c r="AV29" s="373"/>
      <c r="AW29" s="373"/>
      <c r="AX29" s="373"/>
      <c r="AY29" s="371">
        <f t="shared" si="4"/>
        <v>0</v>
      </c>
      <c r="AZ29" s="371"/>
      <c r="BA29" s="250">
        <f t="shared" si="5"/>
        <v>170.10999999999999</v>
      </c>
      <c r="BB29" s="380"/>
      <c r="BC29" s="380"/>
      <c r="BD29" s="380"/>
      <c r="BE29" s="380"/>
      <c r="BF29" s="380"/>
      <c r="BG29" s="380"/>
      <c r="BH29" s="334" t="s">
        <v>2166</v>
      </c>
    </row>
    <row r="30" spans="1:61" ht="30" hidden="1" customHeight="1" x14ac:dyDescent="0.3">
      <c r="A30" s="250">
        <v>7354</v>
      </c>
      <c r="B30" s="245" t="s">
        <v>1998</v>
      </c>
      <c r="C30" s="249">
        <v>2021</v>
      </c>
      <c r="D30" s="249"/>
      <c r="E30" s="249" t="s">
        <v>836</v>
      </c>
      <c r="F30" s="249" t="s">
        <v>813</v>
      </c>
      <c r="G30" s="250">
        <f t="shared" ca="1" si="0"/>
        <v>-975</v>
      </c>
      <c r="H30" s="251">
        <v>44412</v>
      </c>
      <c r="I30" s="249">
        <f t="shared" si="1"/>
        <v>6</v>
      </c>
      <c r="J30" s="251">
        <v>44418</v>
      </c>
      <c r="K30" s="249" t="str">
        <f t="shared" si="2"/>
        <v>FORA DE PRAZO</v>
      </c>
      <c r="L30" s="249" t="s">
        <v>2167</v>
      </c>
      <c r="M30" s="250">
        <v>12146</v>
      </c>
      <c r="N30" s="249" t="s">
        <v>839</v>
      </c>
      <c r="O30" s="249" t="s">
        <v>840</v>
      </c>
      <c r="P30" s="249" t="s">
        <v>817</v>
      </c>
      <c r="Q30" s="249" t="s">
        <v>2168</v>
      </c>
      <c r="R30" s="249"/>
      <c r="S30" s="249" t="s">
        <v>2169</v>
      </c>
      <c r="T30" s="249" t="s">
        <v>2170</v>
      </c>
      <c r="U30" s="251">
        <v>44438</v>
      </c>
      <c r="V30" s="235" t="s">
        <v>2171</v>
      </c>
      <c r="W30" s="251">
        <v>45034</v>
      </c>
      <c r="X30" s="249" t="s">
        <v>825</v>
      </c>
      <c r="Y30" s="249" t="s">
        <v>2172</v>
      </c>
      <c r="Z30" s="252" t="s">
        <v>2013</v>
      </c>
      <c r="AA30" s="252" t="s">
        <v>825</v>
      </c>
      <c r="AB30" s="252" t="s">
        <v>2173</v>
      </c>
      <c r="AC30" s="252" t="s">
        <v>2014</v>
      </c>
      <c r="AD30" s="252">
        <v>21637</v>
      </c>
      <c r="AE30" s="252">
        <f>AG30+AH30-AF30</f>
        <v>2441.64</v>
      </c>
      <c r="AF30" s="252"/>
      <c r="AG30" s="329">
        <v>2441.64</v>
      </c>
      <c r="AH30" s="329">
        <v>0</v>
      </c>
      <c r="AI30" s="267">
        <v>0</v>
      </c>
      <c r="AJ30" s="265" t="s">
        <v>825</v>
      </c>
      <c r="AK30" s="249" t="s">
        <v>825</v>
      </c>
      <c r="AL30" s="253" t="s">
        <v>2174</v>
      </c>
      <c r="AM30" s="249" t="s">
        <v>1952</v>
      </c>
      <c r="AN30" s="249" t="s">
        <v>11</v>
      </c>
      <c r="AO30" s="249" t="s">
        <v>1132</v>
      </c>
      <c r="AP30" s="249"/>
      <c r="AQ30" s="269"/>
      <c r="AR30" s="249"/>
      <c r="AS30" s="249"/>
      <c r="AT30" s="251"/>
      <c r="AU30" s="251"/>
      <c r="AV30" s="251"/>
      <c r="AW30" s="251"/>
      <c r="AX30" s="251"/>
      <c r="AY30" s="250">
        <f t="shared" si="4"/>
        <v>0</v>
      </c>
      <c r="AZ30" s="250"/>
      <c r="BA30" s="250">
        <f t="shared" si="5"/>
        <v>2441.64</v>
      </c>
      <c r="BB30" s="269" t="s">
        <v>2175</v>
      </c>
      <c r="BC30" s="269"/>
      <c r="BD30" s="269"/>
      <c r="BE30" s="269"/>
      <c r="BF30" s="269"/>
      <c r="BG30" s="269"/>
      <c r="BH30" s="249"/>
    </row>
    <row r="31" spans="1:61" s="414" customFormat="1" ht="30" customHeight="1" x14ac:dyDescent="0.3">
      <c r="A31" s="303">
        <v>7357</v>
      </c>
      <c r="B31" s="303">
        <v>29</v>
      </c>
      <c r="C31" s="249">
        <v>2021</v>
      </c>
      <c r="D31" s="249" t="s">
        <v>2030</v>
      </c>
      <c r="E31" s="249" t="s">
        <v>836</v>
      </c>
      <c r="F31" s="249" t="s">
        <v>813</v>
      </c>
      <c r="G31" s="250">
        <f t="shared" ca="1" si="0"/>
        <v>-965</v>
      </c>
      <c r="H31" s="251">
        <v>44414</v>
      </c>
      <c r="I31" s="249">
        <f t="shared" si="1"/>
        <v>14</v>
      </c>
      <c r="J31" s="251">
        <v>44428</v>
      </c>
      <c r="K31" s="249" t="str">
        <f t="shared" si="2"/>
        <v>FORA DE PRAZO</v>
      </c>
      <c r="L31" s="249" t="s">
        <v>2176</v>
      </c>
      <c r="M31" s="250">
        <v>12093</v>
      </c>
      <c r="N31" s="249" t="s">
        <v>839</v>
      </c>
      <c r="O31" s="287" t="s">
        <v>816</v>
      </c>
      <c r="P31" s="249" t="s">
        <v>1976</v>
      </c>
      <c r="Q31" s="287" t="s">
        <v>2177</v>
      </c>
      <c r="R31" s="249" t="s">
        <v>2178</v>
      </c>
      <c r="S31" s="249" t="s">
        <v>2179</v>
      </c>
      <c r="T31" s="287" t="s">
        <v>2180</v>
      </c>
      <c r="U31" s="251">
        <v>44424</v>
      </c>
      <c r="V31" s="407" t="s">
        <v>2181</v>
      </c>
      <c r="W31" s="251">
        <v>45269</v>
      </c>
      <c r="X31" s="250">
        <f ca="1">W31-TODAY()</f>
        <v>-124</v>
      </c>
      <c r="Y31" s="249" t="s">
        <v>921</v>
      </c>
      <c r="Z31" s="252" t="s">
        <v>2013</v>
      </c>
      <c r="AA31" s="252" t="s">
        <v>825</v>
      </c>
      <c r="AB31" s="252" t="s">
        <v>825</v>
      </c>
      <c r="AC31" s="252"/>
      <c r="AD31" s="252" t="s">
        <v>922</v>
      </c>
      <c r="AE31" s="408" t="s">
        <v>2182</v>
      </c>
      <c r="AF31" s="408"/>
      <c r="AG31" s="408"/>
      <c r="AH31" s="408"/>
      <c r="AI31" s="267" t="s">
        <v>825</v>
      </c>
      <c r="AJ31" s="265" t="s">
        <v>825</v>
      </c>
      <c r="AK31" s="249" t="s">
        <v>825</v>
      </c>
      <c r="AL31" s="253" t="s">
        <v>2174</v>
      </c>
      <c r="AM31" s="249" t="s">
        <v>828</v>
      </c>
      <c r="AN31" s="249" t="s">
        <v>908</v>
      </c>
      <c r="AO31" s="249" t="s">
        <v>1132</v>
      </c>
      <c r="AP31" s="249" t="s">
        <v>2183</v>
      </c>
      <c r="AQ31" s="270" t="s">
        <v>2184</v>
      </c>
      <c r="AR31" s="249" t="s">
        <v>2185</v>
      </c>
      <c r="AS31" s="249"/>
      <c r="AT31" s="251"/>
      <c r="AU31" s="251"/>
      <c r="AV31" s="251"/>
      <c r="AW31" s="251"/>
      <c r="AX31" s="251"/>
      <c r="AY31" s="250">
        <f t="shared" si="4"/>
        <v>0</v>
      </c>
      <c r="AZ31" s="250"/>
      <c r="BA31" s="303">
        <f t="shared" si="5"/>
        <v>0</v>
      </c>
      <c r="BB31" s="413" t="s">
        <v>2186</v>
      </c>
      <c r="BC31" s="254" t="s">
        <v>2187</v>
      </c>
      <c r="BD31" s="254"/>
      <c r="BE31" s="254"/>
      <c r="BF31" s="270" t="s">
        <v>2188</v>
      </c>
      <c r="BG31" s="269"/>
      <c r="BH31" s="249"/>
    </row>
    <row r="32" spans="1:61" ht="30" hidden="1" customHeight="1" x14ac:dyDescent="0.3">
      <c r="A32" s="250">
        <v>7378</v>
      </c>
      <c r="B32" s="250">
        <v>31</v>
      </c>
      <c r="C32" s="249">
        <v>2021</v>
      </c>
      <c r="D32" s="249"/>
      <c r="E32" s="249" t="s">
        <v>836</v>
      </c>
      <c r="F32" s="249" t="s">
        <v>813</v>
      </c>
      <c r="G32" s="250">
        <f t="shared" ca="1" si="0"/>
        <v>-966</v>
      </c>
      <c r="H32" s="251">
        <v>44431</v>
      </c>
      <c r="I32" s="249">
        <f t="shared" si="1"/>
        <v>-4</v>
      </c>
      <c r="J32" s="251">
        <v>44427</v>
      </c>
      <c r="K32" s="249" t="str">
        <f t="shared" si="2"/>
        <v>RETROATIVO</v>
      </c>
      <c r="L32" s="249" t="s">
        <v>2189</v>
      </c>
      <c r="M32" s="250">
        <v>11893</v>
      </c>
      <c r="N32" s="249"/>
      <c r="O32" s="249" t="s">
        <v>840</v>
      </c>
      <c r="P32" s="249" t="s">
        <v>1106</v>
      </c>
      <c r="Q32" s="249" t="s">
        <v>2190</v>
      </c>
      <c r="R32" s="249"/>
      <c r="S32" s="249" t="s">
        <v>2191</v>
      </c>
      <c r="T32" s="249" t="s">
        <v>2192</v>
      </c>
      <c r="U32" s="251">
        <v>44468</v>
      </c>
      <c r="V32" s="235" t="s">
        <v>2193</v>
      </c>
      <c r="W32" s="251">
        <v>45183</v>
      </c>
      <c r="X32" s="249">
        <v>45121</v>
      </c>
      <c r="Y32" s="249" t="s">
        <v>921</v>
      </c>
      <c r="Z32" s="252" t="s">
        <v>2013</v>
      </c>
      <c r="AA32" s="252" t="s">
        <v>825</v>
      </c>
      <c r="AB32" s="252" t="s">
        <v>2194</v>
      </c>
      <c r="AC32" s="252" t="s">
        <v>2014</v>
      </c>
      <c r="AD32" s="252">
        <v>7917.5999999999995</v>
      </c>
      <c r="AE32" s="252">
        <f>AG32+AH32-AF32</f>
        <v>833.24</v>
      </c>
      <c r="AF32" s="252"/>
      <c r="AG32" s="329">
        <f>416.62*2</f>
        <v>833.24</v>
      </c>
      <c r="AH32" s="329"/>
      <c r="AI32" s="267">
        <v>0</v>
      </c>
      <c r="AJ32" s="265" t="s">
        <v>825</v>
      </c>
      <c r="AK32" s="249" t="s">
        <v>825</v>
      </c>
      <c r="AL32" s="253" t="s">
        <v>1620</v>
      </c>
      <c r="AM32" s="249" t="s">
        <v>1946</v>
      </c>
      <c r="AN32" s="249" t="s">
        <v>37</v>
      </c>
      <c r="AO32" s="249" t="s">
        <v>1132</v>
      </c>
      <c r="AP32" s="249"/>
      <c r="AQ32" s="269"/>
      <c r="AR32" s="249"/>
      <c r="AS32" s="249"/>
      <c r="AT32" s="251"/>
      <c r="AU32" s="251"/>
      <c r="AV32" s="251"/>
      <c r="AW32" s="251"/>
      <c r="AX32" s="251"/>
      <c r="AY32" s="250">
        <f t="shared" si="4"/>
        <v>0</v>
      </c>
      <c r="AZ32" s="250"/>
      <c r="BA32" s="250">
        <f t="shared" si="5"/>
        <v>833.24</v>
      </c>
      <c r="BB32" s="269" t="s">
        <v>2195</v>
      </c>
      <c r="BC32" s="269"/>
      <c r="BD32" s="269"/>
      <c r="BE32" s="269"/>
      <c r="BF32" s="269"/>
      <c r="BG32" s="269"/>
      <c r="BH32" s="249" t="s">
        <v>2196</v>
      </c>
    </row>
    <row r="33" spans="1:60" ht="30" customHeight="1" x14ac:dyDescent="0.35">
      <c r="A33" s="250">
        <v>7380</v>
      </c>
      <c r="B33" s="250">
        <v>738</v>
      </c>
      <c r="C33" s="249">
        <v>2021</v>
      </c>
      <c r="D33" s="249" t="s">
        <v>2197</v>
      </c>
      <c r="E33" s="249" t="s">
        <v>836</v>
      </c>
      <c r="F33" s="249" t="s">
        <v>813</v>
      </c>
      <c r="G33" s="250">
        <f t="shared" ca="1" si="0"/>
        <v>-944</v>
      </c>
      <c r="H33" s="251">
        <v>44434</v>
      </c>
      <c r="I33" s="249">
        <f t="shared" si="1"/>
        <v>15</v>
      </c>
      <c r="J33" s="251">
        <v>44449</v>
      </c>
      <c r="K33" s="249" t="str">
        <f t="shared" si="2"/>
        <v>FORA DE PRAZO</v>
      </c>
      <c r="L33" s="249" t="s">
        <v>2198</v>
      </c>
      <c r="M33" s="250">
        <v>12175</v>
      </c>
      <c r="N33" s="249" t="s">
        <v>2032</v>
      </c>
      <c r="O33" s="249" t="s">
        <v>840</v>
      </c>
      <c r="P33" s="249" t="s">
        <v>1029</v>
      </c>
      <c r="Q33" s="249" t="s">
        <v>1615</v>
      </c>
      <c r="R33" s="249"/>
      <c r="S33" s="249" t="s">
        <v>1616</v>
      </c>
      <c r="T33" s="249" t="s">
        <v>1617</v>
      </c>
      <c r="U33" s="251">
        <v>44470</v>
      </c>
      <c r="V33" s="235" t="s">
        <v>2199</v>
      </c>
      <c r="W33" s="251">
        <v>45199</v>
      </c>
      <c r="X33" s="250">
        <f t="shared" ref="X33:X46" ca="1" si="9">W33-TODAY()</f>
        <v>-194</v>
      </c>
      <c r="Y33" s="249" t="s">
        <v>921</v>
      </c>
      <c r="Z33" s="252">
        <v>2100</v>
      </c>
      <c r="AA33" s="252" t="s">
        <v>825</v>
      </c>
      <c r="AB33" s="252" t="s">
        <v>1619</v>
      </c>
      <c r="AC33" s="252" t="s">
        <v>2014</v>
      </c>
      <c r="AD33" s="252">
        <v>50400</v>
      </c>
      <c r="AE33" s="252">
        <f>AG33+AH33-AF33</f>
        <v>6152.87</v>
      </c>
      <c r="AF33" s="252"/>
      <c r="AG33" s="329">
        <f>382.73+337.57+675.18+675.18</f>
        <v>2070.66</v>
      </c>
      <c r="AH33" s="335">
        <v>4082.21</v>
      </c>
      <c r="AI33" s="267">
        <v>0</v>
      </c>
      <c r="AJ33" s="265" t="s">
        <v>825</v>
      </c>
      <c r="AK33" s="249" t="s">
        <v>825</v>
      </c>
      <c r="AL33" s="253" t="s">
        <v>1620</v>
      </c>
      <c r="AM33" s="249" t="s">
        <v>1035</v>
      </c>
      <c r="AN33" s="249" t="s">
        <v>19</v>
      </c>
      <c r="AO33" s="249" t="s">
        <v>1132</v>
      </c>
      <c r="AP33" s="249"/>
      <c r="AQ33" s="269"/>
      <c r="AR33" s="249"/>
      <c r="AS33" s="249"/>
      <c r="AT33" s="251"/>
      <c r="AU33" s="251"/>
      <c r="AV33" s="251"/>
      <c r="AW33" s="251"/>
      <c r="AX33" s="251"/>
      <c r="AY33" s="250">
        <f t="shared" si="4"/>
        <v>0</v>
      </c>
      <c r="AZ33" s="250"/>
      <c r="BA33" s="250">
        <f t="shared" si="5"/>
        <v>6152.87</v>
      </c>
      <c r="BB33" s="272" t="s">
        <v>2200</v>
      </c>
      <c r="BC33" s="269"/>
      <c r="BD33" s="269"/>
      <c r="BE33" s="269"/>
      <c r="BF33" s="269"/>
      <c r="BG33" s="269"/>
      <c r="BH33" s="249"/>
    </row>
    <row r="34" spans="1:60" ht="30" customHeight="1" x14ac:dyDescent="0.3">
      <c r="A34" s="250">
        <v>7381</v>
      </c>
      <c r="B34" s="250">
        <v>33</v>
      </c>
      <c r="C34" s="249">
        <v>2021</v>
      </c>
      <c r="D34" s="249" t="s">
        <v>2197</v>
      </c>
      <c r="E34" s="249" t="s">
        <v>836</v>
      </c>
      <c r="F34" s="249" t="s">
        <v>813</v>
      </c>
      <c r="G34" s="250">
        <f t="shared" ref="G34:G65" ca="1" si="10">J34-TODAY()</f>
        <v>-944</v>
      </c>
      <c r="H34" s="251">
        <v>44434</v>
      </c>
      <c r="I34" s="249">
        <f t="shared" ref="I34:I65" si="11">_xlfn.DAYS(J34,H34)</f>
        <v>15</v>
      </c>
      <c r="J34" s="251">
        <v>44449</v>
      </c>
      <c r="K34" s="249" t="str">
        <f t="shared" ref="K34:K65" si="12">IF(I34&lt;=0,"RETROATIVO",IF(I34&lt;=15,"FORA DE PRAZO",IF(I34&gt;=15,"DENTRO DO PRAZO")))</f>
        <v>FORA DE PRAZO</v>
      </c>
      <c r="L34" s="249" t="s">
        <v>2201</v>
      </c>
      <c r="M34" s="250">
        <v>9313</v>
      </c>
      <c r="N34" s="249" t="s">
        <v>2032</v>
      </c>
      <c r="O34" s="249" t="s">
        <v>840</v>
      </c>
      <c r="P34" s="249" t="s">
        <v>1961</v>
      </c>
      <c r="Q34" s="249" t="s">
        <v>2202</v>
      </c>
      <c r="R34" s="249"/>
      <c r="S34" s="249" t="s">
        <v>2203</v>
      </c>
      <c r="T34" s="249" t="s">
        <v>2204</v>
      </c>
      <c r="U34" s="251">
        <v>44469</v>
      </c>
      <c r="V34" s="235" t="s">
        <v>2205</v>
      </c>
      <c r="W34" s="251">
        <v>45221</v>
      </c>
      <c r="X34" s="250">
        <f t="shared" ca="1" si="9"/>
        <v>-172</v>
      </c>
      <c r="Y34" s="249" t="s">
        <v>921</v>
      </c>
      <c r="Z34" s="252" t="s">
        <v>2013</v>
      </c>
      <c r="AA34" s="252" t="s">
        <v>825</v>
      </c>
      <c r="AB34" s="252" t="s">
        <v>2206</v>
      </c>
      <c r="AC34" s="252" t="s">
        <v>2014</v>
      </c>
      <c r="AD34" s="252" t="s">
        <v>922</v>
      </c>
      <c r="AE34" s="252">
        <f>AG34+AH34-AF34</f>
        <v>0</v>
      </c>
      <c r="AF34" s="252"/>
      <c r="AG34" s="329">
        <v>0</v>
      </c>
      <c r="AH34" s="329">
        <v>0</v>
      </c>
      <c r="AI34" s="267">
        <v>0</v>
      </c>
      <c r="AJ34" s="265" t="s">
        <v>825</v>
      </c>
      <c r="AK34" s="249" t="s">
        <v>825</v>
      </c>
      <c r="AL34" s="253" t="s">
        <v>1620</v>
      </c>
      <c r="AM34" s="249" t="s">
        <v>1952</v>
      </c>
      <c r="AN34" s="249" t="s">
        <v>11</v>
      </c>
      <c r="AO34" s="249" t="s">
        <v>1132</v>
      </c>
      <c r="AP34" s="249"/>
      <c r="AQ34" s="269"/>
      <c r="AR34" s="249"/>
      <c r="AS34" s="249"/>
      <c r="AT34" s="251"/>
      <c r="AU34" s="251"/>
      <c r="AV34" s="251"/>
      <c r="AW34" s="251"/>
      <c r="AX34" s="251"/>
      <c r="AY34" s="250">
        <f t="shared" ref="AY34:AY65" si="13">AX34-AS34</f>
        <v>0</v>
      </c>
      <c r="AZ34" s="250"/>
      <c r="BA34" s="250">
        <f t="shared" si="5"/>
        <v>0</v>
      </c>
      <c r="BB34" s="254" t="s">
        <v>2207</v>
      </c>
      <c r="BC34" s="269"/>
      <c r="BD34" s="269"/>
      <c r="BE34" s="269"/>
      <c r="BF34" s="269"/>
      <c r="BG34" s="269"/>
      <c r="BH34" s="249"/>
    </row>
    <row r="35" spans="1:60" ht="30" hidden="1" customHeight="1" x14ac:dyDescent="0.35">
      <c r="A35" s="250">
        <v>7397</v>
      </c>
      <c r="B35" s="250">
        <v>53</v>
      </c>
      <c r="C35" s="249">
        <v>2021</v>
      </c>
      <c r="D35" s="249"/>
      <c r="E35" s="249" t="s">
        <v>836</v>
      </c>
      <c r="F35" s="249" t="s">
        <v>813</v>
      </c>
      <c r="G35" s="250">
        <f t="shared" ca="1" si="10"/>
        <v>-953</v>
      </c>
      <c r="H35" s="251">
        <v>44438</v>
      </c>
      <c r="I35" s="249">
        <f t="shared" si="11"/>
        <v>2</v>
      </c>
      <c r="J35" s="251">
        <v>44440</v>
      </c>
      <c r="K35" s="249" t="str">
        <f t="shared" si="12"/>
        <v>FORA DE PRAZO</v>
      </c>
      <c r="L35" s="249" t="s">
        <v>2208</v>
      </c>
      <c r="M35" s="250">
        <v>12188</v>
      </c>
      <c r="N35" s="249" t="s">
        <v>914</v>
      </c>
      <c r="O35" s="249" t="s">
        <v>816</v>
      </c>
      <c r="P35" s="249" t="s">
        <v>363</v>
      </c>
      <c r="Q35" s="249" t="s">
        <v>2093</v>
      </c>
      <c r="R35" s="249"/>
      <c r="S35" s="249" t="s">
        <v>2094</v>
      </c>
      <c r="T35" s="249" t="s">
        <v>2209</v>
      </c>
      <c r="U35" s="251">
        <v>44440</v>
      </c>
      <c r="V35" s="235" t="s">
        <v>2210</v>
      </c>
      <c r="W35" s="251">
        <v>48092</v>
      </c>
      <c r="X35" s="250">
        <f t="shared" ca="1" si="9"/>
        <v>2699</v>
      </c>
      <c r="Y35" s="249" t="s">
        <v>846</v>
      </c>
      <c r="Z35" s="252" t="s">
        <v>2013</v>
      </c>
      <c r="AA35" s="252">
        <f>AH35/12</f>
        <v>1731.7983333333334</v>
      </c>
      <c r="AB35" s="252" t="s">
        <v>2211</v>
      </c>
      <c r="AC35" s="252" t="s">
        <v>2014</v>
      </c>
      <c r="AD35" s="252" t="s">
        <v>922</v>
      </c>
      <c r="AE35" s="331">
        <f>AG35+AH35</f>
        <v>23591.440000000002</v>
      </c>
      <c r="AF35" s="331"/>
      <c r="AG35" s="329">
        <f>99.85+90.26+112.64+243.87+183.31+105.27+188.85+461.18+347.28+406.75+570.6</f>
        <v>2809.86</v>
      </c>
      <c r="AH35" s="329">
        <v>20781.580000000002</v>
      </c>
      <c r="AI35" s="267">
        <v>0</v>
      </c>
      <c r="AJ35" s="265" t="s">
        <v>825</v>
      </c>
      <c r="AK35" s="249" t="s">
        <v>825</v>
      </c>
      <c r="AL35" s="253"/>
      <c r="AM35" s="249" t="s">
        <v>1116</v>
      </c>
      <c r="AN35" s="249" t="s">
        <v>22</v>
      </c>
      <c r="AO35" s="249" t="s">
        <v>13</v>
      </c>
      <c r="AP35" s="249"/>
      <c r="AQ35" s="269"/>
      <c r="AR35" s="249"/>
      <c r="AS35" s="249"/>
      <c r="AT35" s="251"/>
      <c r="AU35" s="251"/>
      <c r="AV35" s="251"/>
      <c r="AW35" s="251"/>
      <c r="AX35" s="251"/>
      <c r="AY35" s="250">
        <f t="shared" si="13"/>
        <v>0</v>
      </c>
      <c r="AZ35" s="250"/>
      <c r="BA35" s="250">
        <f t="shared" si="5"/>
        <v>23591.440000000002</v>
      </c>
      <c r="BB35" s="237" t="s">
        <v>2212</v>
      </c>
      <c r="BC35" s="269"/>
      <c r="BD35" s="269"/>
      <c r="BE35" s="269"/>
      <c r="BF35" s="269"/>
      <c r="BG35" s="269"/>
      <c r="BH35" s="249"/>
    </row>
    <row r="36" spans="1:60" s="381" customFormat="1" ht="30" hidden="1" customHeight="1" x14ac:dyDescent="0.3">
      <c r="A36" s="371">
        <v>7661</v>
      </c>
      <c r="B36" s="371">
        <v>90</v>
      </c>
      <c r="C36" s="249">
        <v>2021</v>
      </c>
      <c r="D36" s="249"/>
      <c r="E36" s="249" t="s">
        <v>836</v>
      </c>
      <c r="F36" s="249" t="s">
        <v>1811</v>
      </c>
      <c r="G36" s="250">
        <f t="shared" ca="1" si="10"/>
        <v>-45393</v>
      </c>
      <c r="H36" s="251"/>
      <c r="I36" s="249">
        <f t="shared" si="11"/>
        <v>0</v>
      </c>
      <c r="J36" s="251"/>
      <c r="K36" s="249" t="str">
        <f t="shared" si="12"/>
        <v>RETROATIVO</v>
      </c>
      <c r="L36" s="249"/>
      <c r="M36" s="250">
        <v>12756</v>
      </c>
      <c r="N36" s="249"/>
      <c r="O36" s="334" t="s">
        <v>816</v>
      </c>
      <c r="P36" s="249" t="s">
        <v>1982</v>
      </c>
      <c r="Q36" s="334" t="s">
        <v>2123</v>
      </c>
      <c r="R36" s="249"/>
      <c r="S36" s="249" t="s">
        <v>2124</v>
      </c>
      <c r="T36" s="334" t="s">
        <v>2213</v>
      </c>
      <c r="U36" s="251">
        <v>43798</v>
      </c>
      <c r="V36" s="372" t="s">
        <v>2214</v>
      </c>
      <c r="W36" s="373">
        <v>45259</v>
      </c>
      <c r="X36" s="250">
        <f t="shared" ca="1" si="9"/>
        <v>-134</v>
      </c>
      <c r="Y36" s="249" t="s">
        <v>2215</v>
      </c>
      <c r="Z36" s="374" t="s">
        <v>2013</v>
      </c>
      <c r="AA36" s="252">
        <v>4518.6400000000003</v>
      </c>
      <c r="AB36" s="374"/>
      <c r="AC36" s="374" t="s">
        <v>2014</v>
      </c>
      <c r="AD36" s="374">
        <v>2247.33</v>
      </c>
      <c r="AE36" s="370">
        <f>AG36+AH36</f>
        <v>1849.92</v>
      </c>
      <c r="AF36" s="370"/>
      <c r="AG36" s="344">
        <f>385.97+519.64+477.41+466.9</f>
        <v>1849.92</v>
      </c>
      <c r="AH36" s="344">
        <v>0</v>
      </c>
      <c r="AI36" s="377">
        <v>0</v>
      </c>
      <c r="AJ36" s="378"/>
      <c r="AK36" s="334"/>
      <c r="AL36" s="379" t="s">
        <v>907</v>
      </c>
      <c r="AM36" s="334" t="s">
        <v>828</v>
      </c>
      <c r="AN36" s="334" t="s">
        <v>16</v>
      </c>
      <c r="AO36" s="334" t="s">
        <v>1132</v>
      </c>
      <c r="AP36" s="334" t="s">
        <v>2216</v>
      </c>
      <c r="AQ36" s="380"/>
      <c r="AR36" s="334"/>
      <c r="AS36" s="334"/>
      <c r="AT36" s="373"/>
      <c r="AU36" s="373"/>
      <c r="AV36" s="373"/>
      <c r="AW36" s="373"/>
      <c r="AX36" s="373"/>
      <c r="AY36" s="371">
        <f t="shared" si="13"/>
        <v>0</v>
      </c>
      <c r="AZ36" s="371"/>
      <c r="BA36" s="250">
        <f t="shared" si="5"/>
        <v>1849.92</v>
      </c>
      <c r="BB36" s="380" t="s">
        <v>2217</v>
      </c>
      <c r="BC36" s="380"/>
      <c r="BD36" s="380"/>
      <c r="BE36" s="380"/>
      <c r="BF36" s="380"/>
      <c r="BG36" s="380"/>
      <c r="BH36" s="334" t="s">
        <v>2166</v>
      </c>
    </row>
    <row r="37" spans="1:60" ht="30" hidden="1" customHeight="1" x14ac:dyDescent="0.3">
      <c r="A37" s="250">
        <v>7399</v>
      </c>
      <c r="B37" s="250">
        <v>54</v>
      </c>
      <c r="C37" s="249">
        <v>2021</v>
      </c>
      <c r="D37" s="249"/>
      <c r="E37" s="249" t="s">
        <v>836</v>
      </c>
      <c r="F37" s="249" t="s">
        <v>813</v>
      </c>
      <c r="G37" s="250">
        <f t="shared" ca="1" si="10"/>
        <v>-953</v>
      </c>
      <c r="H37" s="251">
        <v>44438</v>
      </c>
      <c r="I37" s="249">
        <f t="shared" si="11"/>
        <v>2</v>
      </c>
      <c r="J37" s="251">
        <v>44440</v>
      </c>
      <c r="K37" s="249" t="str">
        <f t="shared" si="12"/>
        <v>FORA DE PRAZO</v>
      </c>
      <c r="L37" s="249" t="s">
        <v>2218</v>
      </c>
      <c r="M37" s="250">
        <v>12015</v>
      </c>
      <c r="N37" s="249" t="s">
        <v>914</v>
      </c>
      <c r="O37" s="249" t="s">
        <v>816</v>
      </c>
      <c r="P37" s="249" t="s">
        <v>363</v>
      </c>
      <c r="Q37" s="249" t="s">
        <v>2093</v>
      </c>
      <c r="R37" s="249"/>
      <c r="S37" s="249" t="s">
        <v>2094</v>
      </c>
      <c r="T37" s="249" t="s">
        <v>2219</v>
      </c>
      <c r="U37" s="251">
        <v>44440</v>
      </c>
      <c r="V37" s="235" t="s">
        <v>2210</v>
      </c>
      <c r="W37" s="251">
        <v>48092</v>
      </c>
      <c r="X37" s="250">
        <f t="shared" ca="1" si="9"/>
        <v>2699</v>
      </c>
      <c r="Y37" s="249" t="s">
        <v>846</v>
      </c>
      <c r="Z37" s="252" t="s">
        <v>2013</v>
      </c>
      <c r="AA37" s="252">
        <f>AH37/12</f>
        <v>7002.4275000000007</v>
      </c>
      <c r="AB37" s="252"/>
      <c r="AC37" s="252" t="s">
        <v>2014</v>
      </c>
      <c r="AD37" s="252" t="s">
        <v>922</v>
      </c>
      <c r="AE37" s="331">
        <f>AG37+AH37</f>
        <v>209026.64</v>
      </c>
      <c r="AF37" s="331"/>
      <c r="AG37" s="329">
        <f>29640.47+26144.22+14667.83+22788.74+31756.25</f>
        <v>124997.51000000001</v>
      </c>
      <c r="AH37" s="329">
        <v>84029.13</v>
      </c>
      <c r="AI37" s="267">
        <v>0</v>
      </c>
      <c r="AJ37" s="265" t="s">
        <v>825</v>
      </c>
      <c r="AK37" s="249" t="s">
        <v>825</v>
      </c>
      <c r="AL37" s="253" t="s">
        <v>1620</v>
      </c>
      <c r="AM37" s="249" t="s">
        <v>1116</v>
      </c>
      <c r="AN37" s="249" t="s">
        <v>22</v>
      </c>
      <c r="AO37" s="249" t="s">
        <v>13</v>
      </c>
      <c r="AP37" s="249"/>
      <c r="AQ37" s="269"/>
      <c r="AR37" s="249"/>
      <c r="AS37" s="249"/>
      <c r="AT37" s="251"/>
      <c r="AU37" s="251"/>
      <c r="AV37" s="251"/>
      <c r="AW37" s="251"/>
      <c r="AX37" s="251"/>
      <c r="AY37" s="250">
        <f t="shared" si="13"/>
        <v>0</v>
      </c>
      <c r="AZ37" s="250"/>
      <c r="BA37" s="250">
        <f t="shared" si="5"/>
        <v>209026.64</v>
      </c>
      <c r="BB37" s="269" t="s">
        <v>2220</v>
      </c>
      <c r="BC37" s="269"/>
      <c r="BD37" s="269"/>
      <c r="BE37" s="269"/>
      <c r="BF37" s="269"/>
      <c r="BG37" s="269"/>
      <c r="BH37" s="249"/>
    </row>
    <row r="38" spans="1:60" ht="30" hidden="1" customHeight="1" x14ac:dyDescent="0.3">
      <c r="A38" s="250">
        <v>7400</v>
      </c>
      <c r="B38" s="250">
        <v>55</v>
      </c>
      <c r="C38" s="249">
        <v>2021</v>
      </c>
      <c r="D38" s="249"/>
      <c r="E38" s="249" t="s">
        <v>836</v>
      </c>
      <c r="F38" s="249" t="s">
        <v>1936</v>
      </c>
      <c r="G38" s="250">
        <f t="shared" ca="1" si="10"/>
        <v>-953</v>
      </c>
      <c r="H38" s="251">
        <v>44438</v>
      </c>
      <c r="I38" s="249">
        <f t="shared" si="11"/>
        <v>2</v>
      </c>
      <c r="J38" s="251">
        <v>44440</v>
      </c>
      <c r="K38" s="249" t="str">
        <f t="shared" si="12"/>
        <v>FORA DE PRAZO</v>
      </c>
      <c r="L38" s="249" t="s">
        <v>2221</v>
      </c>
      <c r="M38" s="250">
        <v>12016</v>
      </c>
      <c r="N38" s="249" t="s">
        <v>914</v>
      </c>
      <c r="O38" s="249" t="s">
        <v>816</v>
      </c>
      <c r="P38" s="249" t="s">
        <v>363</v>
      </c>
      <c r="Q38" s="249" t="s">
        <v>2093</v>
      </c>
      <c r="R38" s="249"/>
      <c r="S38" s="249" t="s">
        <v>2094</v>
      </c>
      <c r="T38" s="249" t="s">
        <v>2222</v>
      </c>
      <c r="U38" s="251">
        <v>44440</v>
      </c>
      <c r="V38" s="235" t="s">
        <v>2210</v>
      </c>
      <c r="W38" s="251">
        <v>48092</v>
      </c>
      <c r="X38" s="250">
        <f t="shared" ca="1" si="9"/>
        <v>2699</v>
      </c>
      <c r="Y38" s="249" t="s">
        <v>846</v>
      </c>
      <c r="Z38" s="252" t="s">
        <v>2013</v>
      </c>
      <c r="AA38" s="252">
        <f>AH38/12</f>
        <v>7503.6033333333335</v>
      </c>
      <c r="AB38" s="252"/>
      <c r="AC38" s="252" t="s">
        <v>2014</v>
      </c>
      <c r="AD38" s="252" t="s">
        <v>922</v>
      </c>
      <c r="AE38" s="331">
        <f>AG38+AH38</f>
        <v>96356.28</v>
      </c>
      <c r="AF38" s="331"/>
      <c r="AG38" s="329">
        <v>6313.04</v>
      </c>
      <c r="AH38" s="388">
        <v>90043.24</v>
      </c>
      <c r="AI38" s="267">
        <v>0</v>
      </c>
      <c r="AJ38" s="265" t="s">
        <v>825</v>
      </c>
      <c r="AK38" s="249" t="s">
        <v>825</v>
      </c>
      <c r="AL38" s="253" t="s">
        <v>1620</v>
      </c>
      <c r="AM38" s="249" t="s">
        <v>1116</v>
      </c>
      <c r="AN38" s="249" t="s">
        <v>22</v>
      </c>
      <c r="AO38" s="249" t="s">
        <v>13</v>
      </c>
      <c r="AP38" s="249"/>
      <c r="AQ38" s="269"/>
      <c r="AR38" s="249"/>
      <c r="AS38" s="249"/>
      <c r="AT38" s="251"/>
      <c r="AU38" s="251"/>
      <c r="AV38" s="251"/>
      <c r="AW38" s="251"/>
      <c r="AX38" s="251"/>
      <c r="AY38" s="250">
        <f t="shared" si="13"/>
        <v>0</v>
      </c>
      <c r="AZ38" s="250"/>
      <c r="BA38" s="250">
        <f t="shared" si="5"/>
        <v>96356.28</v>
      </c>
      <c r="BB38" s="269" t="s">
        <v>2097</v>
      </c>
      <c r="BC38" s="269"/>
      <c r="BD38" s="269"/>
      <c r="BE38" s="269"/>
      <c r="BF38" s="269"/>
      <c r="BG38" s="269"/>
      <c r="BH38" s="249"/>
    </row>
    <row r="39" spans="1:60" s="395" customFormat="1" ht="30" hidden="1" customHeight="1" x14ac:dyDescent="0.35">
      <c r="A39" s="383">
        <v>7402</v>
      </c>
      <c r="B39" s="383">
        <v>160</v>
      </c>
      <c r="C39" s="249">
        <v>2021</v>
      </c>
      <c r="D39" s="249"/>
      <c r="E39" s="249" t="s">
        <v>836</v>
      </c>
      <c r="F39" s="249" t="s">
        <v>813</v>
      </c>
      <c r="G39" s="250">
        <f t="shared" ca="1" si="10"/>
        <v>-984</v>
      </c>
      <c r="H39" s="251">
        <v>44407</v>
      </c>
      <c r="I39" s="249">
        <f t="shared" si="11"/>
        <v>2</v>
      </c>
      <c r="J39" s="251">
        <v>44409</v>
      </c>
      <c r="K39" s="249" t="str">
        <f t="shared" si="12"/>
        <v>FORA DE PRAZO</v>
      </c>
      <c r="L39" s="249" t="s">
        <v>2223</v>
      </c>
      <c r="M39" s="250"/>
      <c r="N39" s="249" t="s">
        <v>2224</v>
      </c>
      <c r="O39" s="384" t="s">
        <v>816</v>
      </c>
      <c r="P39" s="249" t="s">
        <v>841</v>
      </c>
      <c r="Q39" s="384" t="s">
        <v>2025</v>
      </c>
      <c r="R39" s="249"/>
      <c r="S39" s="249" t="s">
        <v>2026</v>
      </c>
      <c r="T39" s="384" t="s">
        <v>2225</v>
      </c>
      <c r="U39" s="251">
        <v>44431</v>
      </c>
      <c r="V39" s="141" t="s">
        <v>2226</v>
      </c>
      <c r="W39" s="373">
        <v>45504</v>
      </c>
      <c r="X39" s="250">
        <f t="shared" ca="1" si="9"/>
        <v>111</v>
      </c>
      <c r="Y39" s="249" t="s">
        <v>846</v>
      </c>
      <c r="Z39" s="386" t="s">
        <v>2013</v>
      </c>
      <c r="AA39" s="252" t="s">
        <v>825</v>
      </c>
      <c r="AB39" s="386"/>
      <c r="AC39" s="386" t="s">
        <v>2014</v>
      </c>
      <c r="AD39" s="386">
        <v>170238.04</v>
      </c>
      <c r="AE39" s="387">
        <f>AH39+AG39</f>
        <v>1812.61</v>
      </c>
      <c r="AF39" s="387"/>
      <c r="AG39" s="388">
        <v>0</v>
      </c>
      <c r="AH39" s="336">
        <v>1812.61</v>
      </c>
      <c r="AI39" s="267">
        <v>0</v>
      </c>
      <c r="AJ39" s="265" t="s">
        <v>825</v>
      </c>
      <c r="AK39" s="249" t="s">
        <v>825</v>
      </c>
      <c r="AL39" s="253" t="s">
        <v>907</v>
      </c>
      <c r="AM39" s="249" t="s">
        <v>841</v>
      </c>
      <c r="AN39" s="249" t="s">
        <v>16</v>
      </c>
      <c r="AO39" s="249" t="s">
        <v>13</v>
      </c>
      <c r="AP39" s="249"/>
      <c r="AQ39" s="269"/>
      <c r="AR39" s="249"/>
      <c r="AS39" s="249"/>
      <c r="AT39" s="251"/>
      <c r="AU39" s="251"/>
      <c r="AV39" s="251"/>
      <c r="AW39" s="251"/>
      <c r="AX39" s="251"/>
      <c r="AY39" s="250">
        <f t="shared" si="13"/>
        <v>0</v>
      </c>
      <c r="AZ39" s="250"/>
      <c r="BA39" s="250">
        <f t="shared" si="5"/>
        <v>1812.61</v>
      </c>
      <c r="BB39" s="399" t="s">
        <v>2227</v>
      </c>
      <c r="BC39" s="269"/>
      <c r="BD39" s="269"/>
      <c r="BE39" s="269"/>
      <c r="BF39" s="269"/>
      <c r="BG39" s="269"/>
      <c r="BH39" s="249"/>
    </row>
    <row r="40" spans="1:60" ht="30" customHeight="1" x14ac:dyDescent="0.3">
      <c r="A40" s="250">
        <v>7403</v>
      </c>
      <c r="B40" s="250">
        <v>34</v>
      </c>
      <c r="C40" s="249">
        <v>2021</v>
      </c>
      <c r="D40" s="249" t="s">
        <v>2030</v>
      </c>
      <c r="E40" s="249" t="s">
        <v>836</v>
      </c>
      <c r="F40" s="249" t="s">
        <v>813</v>
      </c>
      <c r="G40" s="250">
        <f t="shared" ca="1" si="10"/>
        <v>-944</v>
      </c>
      <c r="H40" s="251">
        <v>44442</v>
      </c>
      <c r="I40" s="249">
        <f t="shared" si="11"/>
        <v>7</v>
      </c>
      <c r="J40" s="251">
        <v>44449</v>
      </c>
      <c r="K40" s="249" t="str">
        <f t="shared" si="12"/>
        <v>FORA DE PRAZO</v>
      </c>
      <c r="L40" s="249" t="s">
        <v>2228</v>
      </c>
      <c r="M40" s="250" t="s">
        <v>2229</v>
      </c>
      <c r="N40" s="249" t="s">
        <v>2032</v>
      </c>
      <c r="O40" s="249" t="s">
        <v>840</v>
      </c>
      <c r="P40" s="249" t="s">
        <v>1106</v>
      </c>
      <c r="Q40" s="249" t="s">
        <v>2230</v>
      </c>
      <c r="R40" s="249"/>
      <c r="S40" s="249" t="s">
        <v>2231</v>
      </c>
      <c r="T40" s="249" t="s">
        <v>2232</v>
      </c>
      <c r="U40" s="251">
        <v>44455</v>
      </c>
      <c r="V40" s="235" t="s">
        <v>2233</v>
      </c>
      <c r="W40" s="251">
        <v>45291</v>
      </c>
      <c r="X40" s="250">
        <f t="shared" ca="1" si="9"/>
        <v>-102</v>
      </c>
      <c r="Y40" s="249" t="s">
        <v>921</v>
      </c>
      <c r="Z40" s="252" t="s">
        <v>2013</v>
      </c>
      <c r="AA40" s="252" t="s">
        <v>825</v>
      </c>
      <c r="AB40" s="252" t="s">
        <v>2136</v>
      </c>
      <c r="AC40" s="252"/>
      <c r="AD40" s="252" t="s">
        <v>922</v>
      </c>
      <c r="AE40" s="252">
        <v>0</v>
      </c>
      <c r="AF40" s="252"/>
      <c r="AG40" s="329"/>
      <c r="AH40" s="329"/>
      <c r="AI40" s="267">
        <v>0</v>
      </c>
      <c r="AJ40" s="265" t="s">
        <v>825</v>
      </c>
      <c r="AK40" s="249" t="s">
        <v>825</v>
      </c>
      <c r="AL40" s="253" t="s">
        <v>907</v>
      </c>
      <c r="AM40" s="249" t="s">
        <v>1953</v>
      </c>
      <c r="AN40" s="249" t="s">
        <v>14</v>
      </c>
      <c r="AO40" s="249" t="s">
        <v>1132</v>
      </c>
      <c r="AP40" s="249"/>
      <c r="AQ40" s="269"/>
      <c r="AR40" s="249"/>
      <c r="AS40" s="249"/>
      <c r="AT40" s="251"/>
      <c r="AU40" s="251"/>
      <c r="AV40" s="251"/>
      <c r="AW40" s="251"/>
      <c r="AX40" s="251"/>
      <c r="AY40" s="250">
        <f t="shared" si="13"/>
        <v>0</v>
      </c>
      <c r="AZ40" s="250"/>
      <c r="BA40" s="250">
        <f t="shared" ref="BA40:BA101" si="14">AG40+AH40</f>
        <v>0</v>
      </c>
      <c r="BB40" s="254" t="s">
        <v>2234</v>
      </c>
      <c r="BC40" s="269"/>
      <c r="BD40" s="269"/>
      <c r="BE40" s="269"/>
      <c r="BF40" s="312" t="s">
        <v>2235</v>
      </c>
      <c r="BG40" s="269"/>
      <c r="BH40" s="249"/>
    </row>
    <row r="41" spans="1:60" ht="30" hidden="1" customHeight="1" x14ac:dyDescent="0.3">
      <c r="A41" s="250">
        <v>7489</v>
      </c>
      <c r="B41" s="250">
        <v>35</v>
      </c>
      <c r="C41" s="249">
        <v>2021</v>
      </c>
      <c r="D41" s="249"/>
      <c r="E41" s="249" t="s">
        <v>836</v>
      </c>
      <c r="F41" s="249" t="s">
        <v>813</v>
      </c>
      <c r="G41" s="250">
        <f t="shared" ca="1" si="10"/>
        <v>-906</v>
      </c>
      <c r="H41" s="251">
        <v>44487</v>
      </c>
      <c r="I41" s="249">
        <f t="shared" si="11"/>
        <v>0</v>
      </c>
      <c r="J41" s="251">
        <v>44487</v>
      </c>
      <c r="K41" s="249" t="str">
        <f t="shared" si="12"/>
        <v>RETROATIVO</v>
      </c>
      <c r="L41" s="249" t="s">
        <v>2236</v>
      </c>
      <c r="M41" s="250">
        <v>12229</v>
      </c>
      <c r="N41" s="249" t="s">
        <v>2224</v>
      </c>
      <c r="O41" s="249" t="s">
        <v>840</v>
      </c>
      <c r="P41" s="249" t="s">
        <v>1660</v>
      </c>
      <c r="Q41" s="249" t="s">
        <v>2237</v>
      </c>
      <c r="R41" s="249"/>
      <c r="S41" s="249" t="s">
        <v>2238</v>
      </c>
      <c r="T41" s="249" t="s">
        <v>2239</v>
      </c>
      <c r="U41" s="251">
        <v>44487</v>
      </c>
      <c r="V41" s="235" t="s">
        <v>2240</v>
      </c>
      <c r="W41" s="251">
        <v>45277</v>
      </c>
      <c r="X41" s="250">
        <f t="shared" ca="1" si="9"/>
        <v>-116</v>
      </c>
      <c r="Y41" s="249" t="s">
        <v>921</v>
      </c>
      <c r="Z41" s="252" t="s">
        <v>2013</v>
      </c>
      <c r="AA41" s="252">
        <v>85.47</v>
      </c>
      <c r="AB41" s="252" t="s">
        <v>2241</v>
      </c>
      <c r="AC41" s="252" t="s">
        <v>2014</v>
      </c>
      <c r="AD41" s="252" t="s">
        <v>922</v>
      </c>
      <c r="AE41" s="252">
        <f>AG41+AH41-AF41</f>
        <v>0</v>
      </c>
      <c r="AF41" s="252"/>
      <c r="AG41" s="329">
        <v>0</v>
      </c>
      <c r="AH41" s="329">
        <v>0</v>
      </c>
      <c r="AI41" s="267">
        <v>0</v>
      </c>
      <c r="AJ41" s="265" t="s">
        <v>825</v>
      </c>
      <c r="AK41" s="249" t="s">
        <v>825</v>
      </c>
      <c r="AL41" s="253" t="s">
        <v>907</v>
      </c>
      <c r="AM41" s="249" t="s">
        <v>1953</v>
      </c>
      <c r="AN41" s="249" t="s">
        <v>14</v>
      </c>
      <c r="AO41" s="249" t="s">
        <v>1132</v>
      </c>
      <c r="AP41" s="249"/>
      <c r="AQ41" s="269"/>
      <c r="AR41" s="249"/>
      <c r="AS41" s="249"/>
      <c r="AT41" s="251"/>
      <c r="AU41" s="251"/>
      <c r="AV41" s="251"/>
      <c r="AW41" s="251"/>
      <c r="AX41" s="251"/>
      <c r="AY41" s="250">
        <f t="shared" si="13"/>
        <v>0</v>
      </c>
      <c r="AZ41" s="250"/>
      <c r="BA41" s="250">
        <f t="shared" si="14"/>
        <v>0</v>
      </c>
      <c r="BB41" s="270" t="s">
        <v>2242</v>
      </c>
      <c r="BC41" s="269"/>
      <c r="BD41" s="269"/>
      <c r="BE41" s="269"/>
      <c r="BF41" s="269"/>
      <c r="BG41" s="269"/>
      <c r="BH41" s="249"/>
    </row>
    <row r="42" spans="1:60" ht="30" customHeight="1" x14ac:dyDescent="0.3">
      <c r="A42" s="250">
        <v>7615</v>
      </c>
      <c r="B42" s="250">
        <v>36</v>
      </c>
      <c r="C42" s="249">
        <v>2021</v>
      </c>
      <c r="D42" s="249" t="s">
        <v>2072</v>
      </c>
      <c r="E42" s="249" t="s">
        <v>836</v>
      </c>
      <c r="F42" s="249" t="s">
        <v>813</v>
      </c>
      <c r="G42" s="250">
        <f t="shared" ca="1" si="10"/>
        <v>-850</v>
      </c>
      <c r="H42" s="251">
        <v>44540</v>
      </c>
      <c r="I42" s="249">
        <f t="shared" si="11"/>
        <v>3</v>
      </c>
      <c r="J42" s="251">
        <v>44543</v>
      </c>
      <c r="K42" s="249" t="str">
        <f t="shared" si="12"/>
        <v>FORA DE PRAZO</v>
      </c>
      <c r="L42" s="249" t="s">
        <v>2243</v>
      </c>
      <c r="M42" s="250">
        <v>12622</v>
      </c>
      <c r="N42" s="249" t="s">
        <v>2244</v>
      </c>
      <c r="O42" s="249" t="s">
        <v>840</v>
      </c>
      <c r="P42" s="249" t="s">
        <v>1649</v>
      </c>
      <c r="Q42" s="249" t="s">
        <v>2245</v>
      </c>
      <c r="R42" s="249"/>
      <c r="S42" s="249" t="s">
        <v>2246</v>
      </c>
      <c r="T42" s="249" t="s">
        <v>2247</v>
      </c>
      <c r="U42" s="251">
        <v>44546</v>
      </c>
      <c r="V42" s="235" t="s">
        <v>2248</v>
      </c>
      <c r="W42" s="251">
        <v>46004</v>
      </c>
      <c r="X42" s="250">
        <f t="shared" ca="1" si="9"/>
        <v>611</v>
      </c>
      <c r="Y42" s="249" t="s">
        <v>921</v>
      </c>
      <c r="Z42" s="252" t="s">
        <v>2013</v>
      </c>
      <c r="AA42" s="252">
        <v>7243.2</v>
      </c>
      <c r="AB42" s="252" t="s">
        <v>2249</v>
      </c>
      <c r="AC42" s="252" t="s">
        <v>2014</v>
      </c>
      <c r="AD42" s="252">
        <v>748800</v>
      </c>
      <c r="AE42" s="252">
        <f>AG42+AH42-AF42</f>
        <v>120928.89</v>
      </c>
      <c r="AF42" s="252"/>
      <c r="AG42" s="329">
        <f>12548.21+12548.21+7995</f>
        <v>33091.42</v>
      </c>
      <c r="AH42" s="329">
        <v>87837.47</v>
      </c>
      <c r="AI42" s="267">
        <v>0</v>
      </c>
      <c r="AJ42" s="265"/>
      <c r="AK42" s="249"/>
      <c r="AL42" s="253" t="s">
        <v>1620</v>
      </c>
      <c r="AM42" s="249" t="s">
        <v>841</v>
      </c>
      <c r="AN42" s="249" t="s">
        <v>16</v>
      </c>
      <c r="AO42" s="249" t="s">
        <v>13</v>
      </c>
      <c r="AP42" s="249"/>
      <c r="AQ42" s="269"/>
      <c r="AR42" s="249"/>
      <c r="AS42" s="249"/>
      <c r="AT42" s="251"/>
      <c r="AU42" s="251"/>
      <c r="AV42" s="251"/>
      <c r="AW42" s="251"/>
      <c r="AX42" s="251"/>
      <c r="AY42" s="250">
        <f t="shared" si="13"/>
        <v>0</v>
      </c>
      <c r="AZ42" s="250"/>
      <c r="BA42" s="250">
        <f t="shared" si="14"/>
        <v>120928.89</v>
      </c>
      <c r="BB42" s="269" t="s">
        <v>2250</v>
      </c>
      <c r="BC42" s="269" t="s">
        <v>2251</v>
      </c>
      <c r="BD42" s="269"/>
      <c r="BE42" s="269"/>
      <c r="BF42" s="269"/>
      <c r="BG42" s="269" t="s">
        <v>2252</v>
      </c>
      <c r="BH42" s="249"/>
    </row>
    <row r="43" spans="1:60" ht="30" hidden="1" customHeight="1" x14ac:dyDescent="0.3">
      <c r="A43" s="250">
        <v>7620</v>
      </c>
      <c r="B43" s="250">
        <v>187</v>
      </c>
      <c r="C43" s="249">
        <v>2021</v>
      </c>
      <c r="D43" s="249"/>
      <c r="E43" s="249" t="s">
        <v>836</v>
      </c>
      <c r="F43" s="249" t="s">
        <v>813</v>
      </c>
      <c r="G43" s="250">
        <f t="shared" ca="1" si="10"/>
        <v>-45393</v>
      </c>
      <c r="H43" s="251">
        <v>44540</v>
      </c>
      <c r="I43" s="249">
        <f t="shared" si="11"/>
        <v>-44540</v>
      </c>
      <c r="J43" s="251"/>
      <c r="K43" s="249" t="str">
        <f t="shared" si="12"/>
        <v>RETROATIVO</v>
      </c>
      <c r="L43" s="249" t="s">
        <v>2253</v>
      </c>
      <c r="M43" s="250" t="s">
        <v>2254</v>
      </c>
      <c r="N43" s="249" t="s">
        <v>2032</v>
      </c>
      <c r="O43" s="249" t="s">
        <v>840</v>
      </c>
      <c r="P43" s="249" t="s">
        <v>1975</v>
      </c>
      <c r="Q43" s="249" t="s">
        <v>2255</v>
      </c>
      <c r="R43" s="249"/>
      <c r="S43" s="249" t="s">
        <v>2256</v>
      </c>
      <c r="T43" s="249" t="s">
        <v>2257</v>
      </c>
      <c r="U43" s="251">
        <v>44564</v>
      </c>
      <c r="V43" s="235" t="s">
        <v>2258</v>
      </c>
      <c r="W43" s="251">
        <v>45294</v>
      </c>
      <c r="X43" s="250">
        <f t="shared" ca="1" si="9"/>
        <v>-99</v>
      </c>
      <c r="Y43" s="249" t="s">
        <v>921</v>
      </c>
      <c r="Z43" s="252" t="s">
        <v>2013</v>
      </c>
      <c r="AA43" s="252">
        <v>1715.97</v>
      </c>
      <c r="AB43" s="252" t="s">
        <v>2136</v>
      </c>
      <c r="AC43" s="252"/>
      <c r="AD43" s="252" t="s">
        <v>922</v>
      </c>
      <c r="AE43" s="252">
        <v>0</v>
      </c>
      <c r="AF43" s="252"/>
      <c r="AG43" s="329"/>
      <c r="AH43" s="329"/>
      <c r="AI43" s="267">
        <v>0</v>
      </c>
      <c r="AJ43" s="265"/>
      <c r="AK43" s="249"/>
      <c r="AL43" s="253" t="s">
        <v>907</v>
      </c>
      <c r="AM43" s="249" t="s">
        <v>1953</v>
      </c>
      <c r="AN43" s="249" t="s">
        <v>14</v>
      </c>
      <c r="AO43" s="249" t="s">
        <v>13</v>
      </c>
      <c r="AP43" s="249"/>
      <c r="AQ43" s="269"/>
      <c r="AR43" s="249"/>
      <c r="AS43" s="249"/>
      <c r="AT43" s="251"/>
      <c r="AU43" s="251"/>
      <c r="AV43" s="251"/>
      <c r="AW43" s="251"/>
      <c r="AX43" s="251"/>
      <c r="AY43" s="250">
        <f t="shared" si="13"/>
        <v>0</v>
      </c>
      <c r="AZ43" s="250"/>
      <c r="BA43" s="250">
        <f t="shared" si="14"/>
        <v>0</v>
      </c>
      <c r="BB43" s="269"/>
      <c r="BC43" s="269"/>
      <c r="BD43" s="269"/>
      <c r="BE43" s="269"/>
      <c r="BF43" s="269"/>
      <c r="BG43" s="269"/>
      <c r="BH43" s="249"/>
    </row>
    <row r="44" spans="1:60" ht="30" hidden="1" customHeight="1" x14ac:dyDescent="0.35">
      <c r="A44" s="250">
        <v>7623</v>
      </c>
      <c r="B44" s="250">
        <v>37</v>
      </c>
      <c r="C44" s="249">
        <v>2021</v>
      </c>
      <c r="D44" s="249"/>
      <c r="E44" s="249" t="s">
        <v>836</v>
      </c>
      <c r="F44" s="249" t="s">
        <v>813</v>
      </c>
      <c r="G44" s="250">
        <f t="shared" ca="1" si="10"/>
        <v>-856</v>
      </c>
      <c r="H44" s="251">
        <v>44540</v>
      </c>
      <c r="I44" s="249">
        <f t="shared" si="11"/>
        <v>-3</v>
      </c>
      <c r="J44" s="251">
        <v>44537</v>
      </c>
      <c r="K44" s="249" t="str">
        <f t="shared" si="12"/>
        <v>RETROATIVO</v>
      </c>
      <c r="L44" s="249" t="s">
        <v>2259</v>
      </c>
      <c r="M44" s="250">
        <v>12633</v>
      </c>
      <c r="N44" s="249" t="s">
        <v>2224</v>
      </c>
      <c r="O44" s="249" t="s">
        <v>840</v>
      </c>
      <c r="P44" s="249" t="s">
        <v>817</v>
      </c>
      <c r="Q44" s="249" t="s">
        <v>2260</v>
      </c>
      <c r="R44" s="249"/>
      <c r="S44" s="249" t="s">
        <v>2261</v>
      </c>
      <c r="T44" s="249" t="s">
        <v>2262</v>
      </c>
      <c r="U44" s="251">
        <v>44540</v>
      </c>
      <c r="V44" s="235" t="s">
        <v>2263</v>
      </c>
      <c r="W44" s="251">
        <v>45266</v>
      </c>
      <c r="X44" s="250">
        <f t="shared" ca="1" si="9"/>
        <v>-127</v>
      </c>
      <c r="Y44" s="249" t="s">
        <v>921</v>
      </c>
      <c r="Z44" s="252" t="s">
        <v>2013</v>
      </c>
      <c r="AA44" s="252" t="s">
        <v>825</v>
      </c>
      <c r="AB44" s="252" t="s">
        <v>2136</v>
      </c>
      <c r="AC44" s="252"/>
      <c r="AD44" s="252" t="s">
        <v>922</v>
      </c>
      <c r="AE44" s="252">
        <v>0</v>
      </c>
      <c r="AF44" s="252"/>
      <c r="AG44" s="329"/>
      <c r="AH44" s="329"/>
      <c r="AI44" s="267">
        <v>0</v>
      </c>
      <c r="AJ44" s="265"/>
      <c r="AK44" s="249"/>
      <c r="AL44" s="253" t="s">
        <v>1620</v>
      </c>
      <c r="AM44" s="249" t="s">
        <v>1954</v>
      </c>
      <c r="AN44" s="249" t="s">
        <v>24</v>
      </c>
      <c r="AO44" s="249" t="s">
        <v>1132</v>
      </c>
      <c r="AP44" s="249"/>
      <c r="AQ44" s="269"/>
      <c r="AR44" s="249"/>
      <c r="AS44" s="249"/>
      <c r="AT44" s="251"/>
      <c r="AU44" s="251"/>
      <c r="AV44" s="251"/>
      <c r="AW44" s="251"/>
      <c r="AX44" s="251"/>
      <c r="AY44" s="250">
        <f t="shared" si="13"/>
        <v>0</v>
      </c>
      <c r="AZ44" s="250"/>
      <c r="BA44" s="250">
        <f t="shared" si="14"/>
        <v>0</v>
      </c>
      <c r="BB44" s="271" t="s">
        <v>2264</v>
      </c>
      <c r="BC44" s="269"/>
      <c r="BD44" s="269"/>
      <c r="BE44" s="269"/>
      <c r="BF44" s="269"/>
      <c r="BG44" s="269"/>
      <c r="BH44" s="249"/>
    </row>
    <row r="45" spans="1:60" s="395" customFormat="1" ht="30" hidden="1" customHeight="1" x14ac:dyDescent="0.3">
      <c r="A45" s="383">
        <v>7638</v>
      </c>
      <c r="B45" s="383">
        <v>38</v>
      </c>
      <c r="C45" s="249">
        <v>2021</v>
      </c>
      <c r="D45" s="249"/>
      <c r="E45" s="249" t="s">
        <v>836</v>
      </c>
      <c r="F45" s="249" t="s">
        <v>813</v>
      </c>
      <c r="G45" s="250">
        <f t="shared" ca="1" si="10"/>
        <v>-828</v>
      </c>
      <c r="H45" s="251">
        <v>44557</v>
      </c>
      <c r="I45" s="249">
        <f t="shared" si="11"/>
        <v>8</v>
      </c>
      <c r="J45" s="251">
        <v>44565</v>
      </c>
      <c r="K45" s="249" t="str">
        <f t="shared" si="12"/>
        <v>FORA DE PRAZO</v>
      </c>
      <c r="L45" s="249" t="s">
        <v>2265</v>
      </c>
      <c r="M45" s="250">
        <v>12620</v>
      </c>
      <c r="N45" s="249" t="s">
        <v>2244</v>
      </c>
      <c r="O45" s="384" t="s">
        <v>840</v>
      </c>
      <c r="P45" s="249" t="s">
        <v>817</v>
      </c>
      <c r="Q45" s="384" t="s">
        <v>2266</v>
      </c>
      <c r="R45" s="249"/>
      <c r="S45" s="249" t="s">
        <v>2267</v>
      </c>
      <c r="T45" s="384" t="s">
        <v>2268</v>
      </c>
      <c r="U45" s="251">
        <v>44586</v>
      </c>
      <c r="V45" s="141" t="s">
        <v>2269</v>
      </c>
      <c r="W45" s="251">
        <v>45315</v>
      </c>
      <c r="X45" s="250">
        <f t="shared" ca="1" si="9"/>
        <v>-78</v>
      </c>
      <c r="Y45" s="249" t="s">
        <v>2270</v>
      </c>
      <c r="Z45" s="386">
        <v>479.9</v>
      </c>
      <c r="AA45" s="252" t="s">
        <v>2013</v>
      </c>
      <c r="AB45" s="386" t="s">
        <v>2271</v>
      </c>
      <c r="AC45" s="386" t="s">
        <v>2014</v>
      </c>
      <c r="AD45" s="386">
        <v>12547</v>
      </c>
      <c r="AE45" s="386">
        <f>AG45+AH45-AF45</f>
        <v>2879.4</v>
      </c>
      <c r="AF45" s="386"/>
      <c r="AG45" s="388">
        <f>239.95*4</f>
        <v>959.8</v>
      </c>
      <c r="AH45" s="388">
        <f>1439.7+239.95+239.95</f>
        <v>1919.6000000000001</v>
      </c>
      <c r="AI45" s="267">
        <v>0</v>
      </c>
      <c r="AJ45" s="265"/>
      <c r="AK45" s="249"/>
      <c r="AL45" s="253" t="s">
        <v>907</v>
      </c>
      <c r="AM45" s="249" t="s">
        <v>841</v>
      </c>
      <c r="AN45" s="249" t="s">
        <v>16</v>
      </c>
      <c r="AO45" s="249" t="s">
        <v>13</v>
      </c>
      <c r="AP45" s="249"/>
      <c r="AQ45" s="269"/>
      <c r="AR45" s="249"/>
      <c r="AS45" s="249"/>
      <c r="AT45" s="251"/>
      <c r="AU45" s="251"/>
      <c r="AV45" s="251"/>
      <c r="AW45" s="251"/>
      <c r="AX45" s="251"/>
      <c r="AY45" s="250">
        <f t="shared" si="13"/>
        <v>0</v>
      </c>
      <c r="AZ45" s="250"/>
      <c r="BA45" s="250">
        <f t="shared" si="14"/>
        <v>2879.4</v>
      </c>
      <c r="BB45" s="393" t="s">
        <v>2272</v>
      </c>
      <c r="BC45" s="269"/>
      <c r="BD45" s="269"/>
      <c r="BE45" s="269"/>
      <c r="BF45" s="269"/>
      <c r="BG45" s="269"/>
      <c r="BH45" s="249"/>
    </row>
    <row r="46" spans="1:60" ht="30" customHeight="1" x14ac:dyDescent="0.35">
      <c r="A46" s="250">
        <v>7640</v>
      </c>
      <c r="B46" s="250">
        <v>810</v>
      </c>
      <c r="C46" s="249">
        <v>2021</v>
      </c>
      <c r="D46" s="249" t="s">
        <v>2197</v>
      </c>
      <c r="E46" s="249" t="s">
        <v>836</v>
      </c>
      <c r="F46" s="249" t="s">
        <v>813</v>
      </c>
      <c r="G46" s="250">
        <f t="shared" ca="1" si="10"/>
        <v>-828</v>
      </c>
      <c r="H46" s="251">
        <v>44557</v>
      </c>
      <c r="I46" s="249">
        <f t="shared" si="11"/>
        <v>8</v>
      </c>
      <c r="J46" s="251">
        <v>44565</v>
      </c>
      <c r="K46" s="249" t="str">
        <f t="shared" si="12"/>
        <v>FORA DE PRAZO</v>
      </c>
      <c r="L46" s="249" t="s">
        <v>2273</v>
      </c>
      <c r="M46" s="250">
        <v>12624</v>
      </c>
      <c r="N46" s="249" t="s">
        <v>839</v>
      </c>
      <c r="O46" s="249" t="s">
        <v>816</v>
      </c>
      <c r="P46" s="249" t="s">
        <v>817</v>
      </c>
      <c r="Q46" s="249" t="s">
        <v>2274</v>
      </c>
      <c r="R46" s="249"/>
      <c r="S46" s="249" t="s">
        <v>2275</v>
      </c>
      <c r="T46" s="249" t="s">
        <v>2276</v>
      </c>
      <c r="U46" s="251">
        <v>44564</v>
      </c>
      <c r="V46" s="235" t="s">
        <v>2258</v>
      </c>
      <c r="W46" s="251">
        <v>45294</v>
      </c>
      <c r="X46" s="250">
        <f t="shared" ca="1" si="9"/>
        <v>-99</v>
      </c>
      <c r="Y46" s="249" t="s">
        <v>921</v>
      </c>
      <c r="Z46" s="252" t="s">
        <v>824</v>
      </c>
      <c r="AA46" s="252" t="s">
        <v>825</v>
      </c>
      <c r="AB46" s="252" t="s">
        <v>825</v>
      </c>
      <c r="AC46" s="252" t="s">
        <v>2014</v>
      </c>
      <c r="AD46" s="252">
        <v>200000</v>
      </c>
      <c r="AE46" s="331">
        <f>AH46+AG46</f>
        <v>100000</v>
      </c>
      <c r="AF46" s="331"/>
      <c r="AG46" s="329">
        <v>25000</v>
      </c>
      <c r="AH46" s="335">
        <v>75000</v>
      </c>
      <c r="AI46" s="267">
        <v>0</v>
      </c>
      <c r="AJ46" s="265"/>
      <c r="AK46" s="249"/>
      <c r="AL46" s="253" t="s">
        <v>1941</v>
      </c>
      <c r="AM46" s="249" t="s">
        <v>1948</v>
      </c>
      <c r="AN46" s="249" t="s">
        <v>26</v>
      </c>
      <c r="AO46" s="249" t="s">
        <v>13</v>
      </c>
      <c r="AP46" s="249"/>
      <c r="AQ46" s="269"/>
      <c r="AR46" s="249"/>
      <c r="AS46" s="249"/>
      <c r="AT46" s="251"/>
      <c r="AU46" s="251"/>
      <c r="AV46" s="251"/>
      <c r="AW46" s="251"/>
      <c r="AX46" s="251"/>
      <c r="AY46" s="250">
        <f t="shared" si="13"/>
        <v>0</v>
      </c>
      <c r="AZ46" s="250"/>
      <c r="BA46" s="250">
        <f t="shared" si="14"/>
        <v>100000</v>
      </c>
      <c r="BB46" s="254" t="s">
        <v>2277</v>
      </c>
      <c r="BC46" s="254" t="s">
        <v>2278</v>
      </c>
      <c r="BD46" s="254"/>
      <c r="BE46" s="254"/>
      <c r="BF46" s="269"/>
      <c r="BG46" s="269"/>
      <c r="BH46" s="249"/>
    </row>
    <row r="47" spans="1:60" ht="30" hidden="1" customHeight="1" x14ac:dyDescent="0.3">
      <c r="A47" s="250">
        <v>7642</v>
      </c>
      <c r="B47" s="245" t="s">
        <v>1998</v>
      </c>
      <c r="C47" s="249">
        <v>2021</v>
      </c>
      <c r="D47" s="249"/>
      <c r="E47" s="249" t="s">
        <v>836</v>
      </c>
      <c r="F47" s="249" t="s">
        <v>813</v>
      </c>
      <c r="G47" s="250">
        <f t="shared" ca="1" si="10"/>
        <v>-828</v>
      </c>
      <c r="H47" s="251">
        <v>44557</v>
      </c>
      <c r="I47" s="249">
        <f t="shared" si="11"/>
        <v>8</v>
      </c>
      <c r="J47" s="251">
        <v>44565</v>
      </c>
      <c r="K47" s="249" t="str">
        <f t="shared" si="12"/>
        <v>FORA DE PRAZO</v>
      </c>
      <c r="L47" s="249" t="s">
        <v>2279</v>
      </c>
      <c r="M47" s="250">
        <v>12383</v>
      </c>
      <c r="N47" s="249" t="s">
        <v>914</v>
      </c>
      <c r="O47" s="249" t="s">
        <v>816</v>
      </c>
      <c r="P47" s="249" t="s">
        <v>1106</v>
      </c>
      <c r="Q47" s="384" t="s">
        <v>2280</v>
      </c>
      <c r="R47" s="249"/>
      <c r="S47" s="249" t="s">
        <v>2281</v>
      </c>
      <c r="T47" s="249" t="s">
        <v>2282</v>
      </c>
      <c r="U47" s="251">
        <v>44608</v>
      </c>
      <c r="V47" s="235" t="s">
        <v>2283</v>
      </c>
      <c r="W47" s="251">
        <v>44950</v>
      </c>
      <c r="X47" s="249" t="s">
        <v>825</v>
      </c>
      <c r="Y47" s="249" t="s">
        <v>921</v>
      </c>
      <c r="Z47" s="252" t="s">
        <v>2013</v>
      </c>
      <c r="AA47" s="252" t="s">
        <v>825</v>
      </c>
      <c r="AB47" s="252"/>
      <c r="AC47" s="252" t="s">
        <v>2014</v>
      </c>
      <c r="AD47" s="252" t="s">
        <v>922</v>
      </c>
      <c r="AE47" s="331">
        <v>0</v>
      </c>
      <c r="AF47" s="331"/>
      <c r="AG47" s="329">
        <v>0</v>
      </c>
      <c r="AH47" s="329">
        <v>0</v>
      </c>
      <c r="AI47" s="267">
        <v>0</v>
      </c>
      <c r="AJ47" s="265"/>
      <c r="AK47" s="249"/>
      <c r="AL47" s="253" t="s">
        <v>1620</v>
      </c>
      <c r="AM47" s="249" t="s">
        <v>1116</v>
      </c>
      <c r="AN47" s="249" t="s">
        <v>22</v>
      </c>
      <c r="AO47" s="249" t="s">
        <v>1132</v>
      </c>
      <c r="AP47" s="249"/>
      <c r="AQ47" s="269"/>
      <c r="AR47" s="249"/>
      <c r="AS47" s="249"/>
      <c r="AT47" s="251"/>
      <c r="AU47" s="251"/>
      <c r="AV47" s="251"/>
      <c r="AW47" s="251"/>
      <c r="AX47" s="251"/>
      <c r="AY47" s="250">
        <f t="shared" si="13"/>
        <v>0</v>
      </c>
      <c r="AZ47" s="250"/>
      <c r="BA47" s="250">
        <f t="shared" si="14"/>
        <v>0</v>
      </c>
      <c r="BB47" s="269" t="s">
        <v>2284</v>
      </c>
      <c r="BC47" s="269"/>
      <c r="BD47" s="269"/>
      <c r="BE47" s="269"/>
      <c r="BF47" s="269"/>
      <c r="BG47" s="269"/>
      <c r="BH47" s="249"/>
    </row>
    <row r="48" spans="1:60" s="414" customFormat="1" ht="30" hidden="1" customHeight="1" x14ac:dyDescent="0.3">
      <c r="A48" s="303">
        <v>7644</v>
      </c>
      <c r="B48" s="418" t="s">
        <v>1998</v>
      </c>
      <c r="C48" s="249">
        <v>2021</v>
      </c>
      <c r="D48" s="249"/>
      <c r="E48" s="249" t="s">
        <v>836</v>
      </c>
      <c r="F48" s="249" t="s">
        <v>813</v>
      </c>
      <c r="G48" s="250">
        <f t="shared" ca="1" si="10"/>
        <v>-45393</v>
      </c>
      <c r="H48" s="251"/>
      <c r="I48" s="249">
        <f t="shared" si="11"/>
        <v>0</v>
      </c>
      <c r="J48" s="251"/>
      <c r="K48" s="249" t="str">
        <f t="shared" si="12"/>
        <v>RETROATIVO</v>
      </c>
      <c r="L48" s="249" t="s">
        <v>2285</v>
      </c>
      <c r="M48" s="250">
        <v>12655</v>
      </c>
      <c r="N48" s="249" t="s">
        <v>914</v>
      </c>
      <c r="O48" s="287" t="s">
        <v>840</v>
      </c>
      <c r="P48" s="249" t="s">
        <v>841</v>
      </c>
      <c r="Q48" s="287" t="s">
        <v>2286</v>
      </c>
      <c r="R48" s="249"/>
      <c r="S48" s="249" t="s">
        <v>2287</v>
      </c>
      <c r="T48" s="287" t="s">
        <v>2288</v>
      </c>
      <c r="U48" s="251">
        <v>44564</v>
      </c>
      <c r="V48" s="407" t="s">
        <v>2289</v>
      </c>
      <c r="W48" s="251">
        <v>44987</v>
      </c>
      <c r="X48" s="249" t="s">
        <v>825</v>
      </c>
      <c r="Y48" s="249" t="s">
        <v>921</v>
      </c>
      <c r="Z48" s="252" t="s">
        <v>2013</v>
      </c>
      <c r="AA48" s="252" t="s">
        <v>825</v>
      </c>
      <c r="AB48" s="252" t="s">
        <v>2290</v>
      </c>
      <c r="AC48" s="252"/>
      <c r="AD48" s="252">
        <v>44160</v>
      </c>
      <c r="AE48" s="408" t="s">
        <v>2182</v>
      </c>
      <c r="AF48" s="408"/>
      <c r="AG48" s="408"/>
      <c r="AH48" s="408"/>
      <c r="AI48" s="267">
        <v>0</v>
      </c>
      <c r="AJ48" s="265"/>
      <c r="AK48" s="249"/>
      <c r="AL48" s="253" t="s">
        <v>2291</v>
      </c>
      <c r="AM48" s="249" t="s">
        <v>841</v>
      </c>
      <c r="AN48" s="249" t="s">
        <v>16</v>
      </c>
      <c r="AO48" s="249" t="s">
        <v>1132</v>
      </c>
      <c r="AP48" s="249"/>
      <c r="AQ48" s="269"/>
      <c r="AR48" s="249"/>
      <c r="AS48" s="249"/>
      <c r="AT48" s="251"/>
      <c r="AU48" s="251"/>
      <c r="AV48" s="251"/>
      <c r="AW48" s="251"/>
      <c r="AX48" s="251"/>
      <c r="AY48" s="250">
        <f t="shared" si="13"/>
        <v>0</v>
      </c>
      <c r="AZ48" s="250"/>
      <c r="BA48" s="303">
        <f t="shared" si="14"/>
        <v>0</v>
      </c>
      <c r="BB48" s="412" t="s">
        <v>2292</v>
      </c>
      <c r="BC48" s="269"/>
      <c r="BD48" s="269"/>
      <c r="BE48" s="269"/>
      <c r="BF48" s="269"/>
      <c r="BG48" s="269"/>
      <c r="BH48" s="249"/>
    </row>
    <row r="49" spans="1:60" ht="30" hidden="1" customHeight="1" x14ac:dyDescent="0.35">
      <c r="A49" s="250">
        <v>7648</v>
      </c>
      <c r="B49" s="250">
        <v>39</v>
      </c>
      <c r="C49" s="249">
        <v>2021</v>
      </c>
      <c r="D49" s="249"/>
      <c r="E49" s="249" t="s">
        <v>836</v>
      </c>
      <c r="F49" s="249" t="s">
        <v>813</v>
      </c>
      <c r="G49" s="250">
        <f t="shared" ca="1" si="10"/>
        <v>-819</v>
      </c>
      <c r="H49" s="251">
        <v>44553</v>
      </c>
      <c r="I49" s="249">
        <f t="shared" si="11"/>
        <v>21</v>
      </c>
      <c r="J49" s="251">
        <v>44574</v>
      </c>
      <c r="K49" s="249" t="str">
        <f t="shared" si="12"/>
        <v>DENTRO DO PRAZO</v>
      </c>
      <c r="L49" s="249" t="s">
        <v>2293</v>
      </c>
      <c r="M49" s="250">
        <v>12642</v>
      </c>
      <c r="N49" s="249" t="s">
        <v>1016</v>
      </c>
      <c r="O49" s="249" t="s">
        <v>816</v>
      </c>
      <c r="P49" s="249" t="s">
        <v>1106</v>
      </c>
      <c r="Q49" s="249" t="s">
        <v>2294</v>
      </c>
      <c r="R49" s="249"/>
      <c r="S49" s="249" t="s">
        <v>2295</v>
      </c>
      <c r="T49" s="249" t="s">
        <v>2296</v>
      </c>
      <c r="U49" s="251">
        <v>44578</v>
      </c>
      <c r="V49" s="235" t="s">
        <v>2297</v>
      </c>
      <c r="W49" s="251">
        <v>45303</v>
      </c>
      <c r="X49" s="250">
        <f t="shared" ref="X49:X54" ca="1" si="15">W49-TODAY()</f>
        <v>-90</v>
      </c>
      <c r="Y49" s="249" t="s">
        <v>921</v>
      </c>
      <c r="Z49" s="252" t="s">
        <v>2013</v>
      </c>
      <c r="AA49" s="252">
        <v>717.6</v>
      </c>
      <c r="AB49" s="252"/>
      <c r="AC49" s="252" t="s">
        <v>2014</v>
      </c>
      <c r="AD49" s="252" t="s">
        <v>922</v>
      </c>
      <c r="AE49" s="331">
        <f>AG49+AH49</f>
        <v>3009</v>
      </c>
      <c r="AF49" s="331"/>
      <c r="AG49" s="329">
        <v>0</v>
      </c>
      <c r="AH49" s="329">
        <v>3009</v>
      </c>
      <c r="AI49" s="267" t="s">
        <v>825</v>
      </c>
      <c r="AJ49" s="265"/>
      <c r="AK49" s="249"/>
      <c r="AL49" s="253" t="s">
        <v>2127</v>
      </c>
      <c r="AM49" s="249" t="s">
        <v>1116</v>
      </c>
      <c r="AN49" s="249" t="s">
        <v>22</v>
      </c>
      <c r="AO49" s="249" t="s">
        <v>13</v>
      </c>
      <c r="AP49" s="249"/>
      <c r="AQ49" s="269"/>
      <c r="AR49" s="249"/>
      <c r="AS49" s="249"/>
      <c r="AT49" s="251"/>
      <c r="AU49" s="251"/>
      <c r="AV49" s="251"/>
      <c r="AW49" s="251"/>
      <c r="AX49" s="251"/>
      <c r="AY49" s="250">
        <f t="shared" si="13"/>
        <v>0</v>
      </c>
      <c r="AZ49" s="250"/>
      <c r="BA49" s="250">
        <f t="shared" si="14"/>
        <v>3009</v>
      </c>
      <c r="BB49" s="271" t="s">
        <v>2298</v>
      </c>
      <c r="BC49" s="269"/>
      <c r="BD49" s="269"/>
      <c r="BE49" s="269"/>
      <c r="BF49" s="269"/>
      <c r="BG49" s="269"/>
      <c r="BH49" s="249"/>
    </row>
    <row r="50" spans="1:60" ht="30" hidden="1" customHeight="1" x14ac:dyDescent="0.3">
      <c r="A50" s="250">
        <v>7649</v>
      </c>
      <c r="B50" s="250">
        <v>8</v>
      </c>
      <c r="C50" s="249">
        <v>2022</v>
      </c>
      <c r="D50" s="249"/>
      <c r="E50" s="249" t="s">
        <v>836</v>
      </c>
      <c r="F50" s="249" t="s">
        <v>813</v>
      </c>
      <c r="G50" s="250">
        <f t="shared" ca="1" si="10"/>
        <v>-512</v>
      </c>
      <c r="H50" s="251">
        <v>44579</v>
      </c>
      <c r="I50" s="249">
        <f t="shared" si="11"/>
        <v>302</v>
      </c>
      <c r="J50" s="251">
        <v>44881</v>
      </c>
      <c r="K50" s="249" t="str">
        <f t="shared" si="12"/>
        <v>DENTRO DO PRAZO</v>
      </c>
      <c r="L50" s="249" t="s">
        <v>2299</v>
      </c>
      <c r="M50" s="250">
        <v>12689</v>
      </c>
      <c r="N50" s="249" t="s">
        <v>839</v>
      </c>
      <c r="O50" s="249" t="s">
        <v>816</v>
      </c>
      <c r="P50" s="249" t="s">
        <v>1964</v>
      </c>
      <c r="Q50" s="249" t="s">
        <v>2300</v>
      </c>
      <c r="R50" s="249"/>
      <c r="S50" s="249" t="s">
        <v>2301</v>
      </c>
      <c r="T50" s="249" t="s">
        <v>2302</v>
      </c>
      <c r="U50" s="251">
        <v>44881</v>
      </c>
      <c r="V50" s="235" t="s">
        <v>2303</v>
      </c>
      <c r="W50" s="251">
        <v>45611</v>
      </c>
      <c r="X50" s="250">
        <f t="shared" ca="1" si="15"/>
        <v>218</v>
      </c>
      <c r="Y50" s="249" t="s">
        <v>2304</v>
      </c>
      <c r="Z50" s="252" t="s">
        <v>2013</v>
      </c>
      <c r="AA50" s="252">
        <f>AH50/12</f>
        <v>76365.467499999999</v>
      </c>
      <c r="AB50" s="252"/>
      <c r="AC50" s="252" t="s">
        <v>2014</v>
      </c>
      <c r="AD50" s="252" t="s">
        <v>922</v>
      </c>
      <c r="AE50" s="331">
        <f>AG50+AH50</f>
        <v>1261696.6299999999</v>
      </c>
      <c r="AF50" s="331"/>
      <c r="AG50" s="329">
        <f>47565.73+243080+54665.29</f>
        <v>345311.01999999996</v>
      </c>
      <c r="AH50" s="388">
        <v>916385.61</v>
      </c>
      <c r="AI50" s="267">
        <v>0</v>
      </c>
      <c r="AJ50" s="265">
        <v>44927</v>
      </c>
      <c r="AK50" s="249" t="s">
        <v>825</v>
      </c>
      <c r="AL50" s="253" t="s">
        <v>907</v>
      </c>
      <c r="AM50" s="249" t="s">
        <v>1035</v>
      </c>
      <c r="AN50" s="249" t="s">
        <v>19</v>
      </c>
      <c r="AO50" s="249" t="s">
        <v>1132</v>
      </c>
      <c r="AP50" s="249"/>
      <c r="AQ50" s="269"/>
      <c r="AR50" s="249"/>
      <c r="AS50" s="249"/>
      <c r="AT50" s="251"/>
      <c r="AU50" s="251"/>
      <c r="AV50" s="251"/>
      <c r="AW50" s="251"/>
      <c r="AX50" s="251"/>
      <c r="AY50" s="250">
        <f t="shared" si="13"/>
        <v>0</v>
      </c>
      <c r="AZ50" s="250"/>
      <c r="BA50" s="250">
        <f t="shared" si="14"/>
        <v>1261696.6299999999</v>
      </c>
      <c r="BB50" s="270" t="s">
        <v>2305</v>
      </c>
      <c r="BC50" s="269"/>
      <c r="BD50" s="269"/>
      <c r="BE50" s="269"/>
      <c r="BF50" s="269"/>
      <c r="BG50" s="269"/>
      <c r="BH50" s="249"/>
    </row>
    <row r="51" spans="1:60" s="381" customFormat="1" ht="30" hidden="1" customHeight="1" x14ac:dyDescent="0.35">
      <c r="A51" s="371">
        <v>8236</v>
      </c>
      <c r="B51" s="371">
        <v>147</v>
      </c>
      <c r="C51" s="249">
        <v>2023</v>
      </c>
      <c r="D51" s="249"/>
      <c r="E51" s="249" t="s">
        <v>836</v>
      </c>
      <c r="F51" s="249" t="s">
        <v>813</v>
      </c>
      <c r="G51" s="250">
        <f t="shared" ca="1" si="10"/>
        <v>-412</v>
      </c>
      <c r="H51" s="251">
        <v>45015</v>
      </c>
      <c r="I51" s="249">
        <f t="shared" si="11"/>
        <v>-34</v>
      </c>
      <c r="J51" s="251">
        <v>44981</v>
      </c>
      <c r="K51" s="249" t="str">
        <f t="shared" si="12"/>
        <v>RETROATIVO</v>
      </c>
      <c r="L51" s="249" t="s">
        <v>2306</v>
      </c>
      <c r="M51" s="250">
        <v>13510</v>
      </c>
      <c r="N51" s="249" t="s">
        <v>815</v>
      </c>
      <c r="O51" s="334" t="s">
        <v>816</v>
      </c>
      <c r="P51" s="249" t="s">
        <v>1982</v>
      </c>
      <c r="Q51" s="334" t="s">
        <v>2123</v>
      </c>
      <c r="R51" s="249"/>
      <c r="S51" s="249" t="s">
        <v>2307</v>
      </c>
      <c r="T51" s="334" t="s">
        <v>2308</v>
      </c>
      <c r="U51" s="251">
        <v>44981</v>
      </c>
      <c r="V51" s="372" t="s">
        <v>2309</v>
      </c>
      <c r="W51" s="373">
        <v>46077</v>
      </c>
      <c r="X51" s="250">
        <f t="shared" ca="1" si="15"/>
        <v>684</v>
      </c>
      <c r="Y51" s="249" t="s">
        <v>1211</v>
      </c>
      <c r="Z51" s="374" t="s">
        <v>2013</v>
      </c>
      <c r="AA51" s="252" t="s">
        <v>825</v>
      </c>
      <c r="AB51" s="374"/>
      <c r="AC51" s="374" t="s">
        <v>2014</v>
      </c>
      <c r="AD51" s="374">
        <v>84043.8</v>
      </c>
      <c r="AE51" s="370">
        <f>AG51+AH51-AF51</f>
        <v>9853.24</v>
      </c>
      <c r="AF51" s="370"/>
      <c r="AG51" s="344">
        <v>0</v>
      </c>
      <c r="AH51" s="375">
        <v>9853.24</v>
      </c>
      <c r="AI51" s="267" t="s">
        <v>2310</v>
      </c>
      <c r="AJ51" s="265" t="s">
        <v>2311</v>
      </c>
      <c r="AK51" s="249" t="s">
        <v>2312</v>
      </c>
      <c r="AL51" s="253" t="s">
        <v>2174</v>
      </c>
      <c r="AM51" s="249" t="s">
        <v>1949</v>
      </c>
      <c r="AN51" s="249" t="s">
        <v>16</v>
      </c>
      <c r="AO51" s="249" t="s">
        <v>13</v>
      </c>
      <c r="AP51" s="249" t="s">
        <v>2310</v>
      </c>
      <c r="AQ51" s="269" t="s">
        <v>2310</v>
      </c>
      <c r="AR51" s="249" t="s">
        <v>2310</v>
      </c>
      <c r="AS51" s="249"/>
      <c r="AT51" s="251"/>
      <c r="AU51" s="251"/>
      <c r="AV51" s="251"/>
      <c r="AW51" s="251"/>
      <c r="AX51" s="251"/>
      <c r="AY51" s="250">
        <f t="shared" si="13"/>
        <v>0</v>
      </c>
      <c r="AZ51" s="250"/>
      <c r="BA51" s="250">
        <f t="shared" si="14"/>
        <v>9853.24</v>
      </c>
      <c r="BB51" s="380" t="s">
        <v>2313</v>
      </c>
      <c r="BC51" s="380"/>
      <c r="BD51" s="380"/>
      <c r="BE51" s="380"/>
      <c r="BF51" s="380"/>
      <c r="BG51" s="380"/>
      <c r="BH51" s="334"/>
    </row>
    <row r="52" spans="1:60" s="381" customFormat="1" ht="30" hidden="1" customHeight="1" x14ac:dyDescent="0.3">
      <c r="A52" s="371">
        <v>7662</v>
      </c>
      <c r="B52" s="371">
        <v>217</v>
      </c>
      <c r="C52" s="249">
        <v>2021</v>
      </c>
      <c r="D52" s="249"/>
      <c r="E52" s="249" t="s">
        <v>836</v>
      </c>
      <c r="F52" s="249" t="s">
        <v>1811</v>
      </c>
      <c r="G52" s="250">
        <f t="shared" ca="1" si="10"/>
        <v>-45393</v>
      </c>
      <c r="H52" s="251"/>
      <c r="I52" s="249">
        <f t="shared" si="11"/>
        <v>0</v>
      </c>
      <c r="J52" s="251"/>
      <c r="K52" s="249" t="str">
        <f t="shared" si="12"/>
        <v>RETROATIVO</v>
      </c>
      <c r="L52" s="249"/>
      <c r="M52" s="250">
        <v>12761</v>
      </c>
      <c r="N52" s="249"/>
      <c r="O52" s="334" t="s">
        <v>816</v>
      </c>
      <c r="P52" s="249" t="s">
        <v>1982</v>
      </c>
      <c r="Q52" s="334" t="s">
        <v>2123</v>
      </c>
      <c r="R52" s="249"/>
      <c r="S52" s="249" t="s">
        <v>2124</v>
      </c>
      <c r="T52" s="334" t="s">
        <v>2314</v>
      </c>
      <c r="U52" s="251">
        <v>44197</v>
      </c>
      <c r="V52" s="372" t="s">
        <v>2164</v>
      </c>
      <c r="W52" s="373">
        <v>45657</v>
      </c>
      <c r="X52" s="250">
        <f t="shared" ca="1" si="15"/>
        <v>264</v>
      </c>
      <c r="Y52" s="249"/>
      <c r="Z52" s="374" t="s">
        <v>2013</v>
      </c>
      <c r="AA52" s="252">
        <v>119.83</v>
      </c>
      <c r="AB52" s="374"/>
      <c r="AC52" s="374" t="s">
        <v>2014</v>
      </c>
      <c r="AD52" s="374"/>
      <c r="AE52" s="370">
        <f t="shared" ref="AE52:AE62" si="16">AG52+AH52</f>
        <v>605.46999999999991</v>
      </c>
      <c r="AF52" s="370"/>
      <c r="AG52" s="344">
        <f>96.81+125.58+125.58+125.58</f>
        <v>473.54999999999995</v>
      </c>
      <c r="AH52" s="344">
        <v>131.91999999999999</v>
      </c>
      <c r="AI52" s="377">
        <v>0</v>
      </c>
      <c r="AJ52" s="378"/>
      <c r="AK52" s="334"/>
      <c r="AL52" s="379" t="s">
        <v>2315</v>
      </c>
      <c r="AM52" s="334" t="s">
        <v>828</v>
      </c>
      <c r="AN52" s="334" t="s">
        <v>16</v>
      </c>
      <c r="AO52" s="334" t="s">
        <v>13</v>
      </c>
      <c r="AP52" s="334" t="s">
        <v>2316</v>
      </c>
      <c r="AQ52" s="380"/>
      <c r="AR52" s="334"/>
      <c r="AS52" s="334"/>
      <c r="AT52" s="373"/>
      <c r="AU52" s="373"/>
      <c r="AV52" s="373"/>
      <c r="AW52" s="373"/>
      <c r="AX52" s="373"/>
      <c r="AY52" s="371">
        <f t="shared" si="13"/>
        <v>0</v>
      </c>
      <c r="AZ52" s="371"/>
      <c r="BA52" s="250">
        <f t="shared" si="14"/>
        <v>605.46999999999991</v>
      </c>
      <c r="BB52" s="380"/>
      <c r="BC52" s="380"/>
      <c r="BD52" s="380"/>
      <c r="BE52" s="380"/>
      <c r="BF52" s="380"/>
      <c r="BG52" s="380"/>
      <c r="BH52" s="334" t="s">
        <v>2166</v>
      </c>
    </row>
    <row r="53" spans="1:60" s="381" customFormat="1" ht="30" hidden="1" customHeight="1" x14ac:dyDescent="0.3">
      <c r="A53" s="371">
        <v>7663</v>
      </c>
      <c r="B53" s="371">
        <v>218</v>
      </c>
      <c r="C53" s="249">
        <v>2021</v>
      </c>
      <c r="D53" s="249"/>
      <c r="E53" s="249" t="s">
        <v>836</v>
      </c>
      <c r="F53" s="249" t="s">
        <v>1811</v>
      </c>
      <c r="G53" s="250">
        <f t="shared" ca="1" si="10"/>
        <v>-45393</v>
      </c>
      <c r="H53" s="251"/>
      <c r="I53" s="249">
        <f t="shared" si="11"/>
        <v>0</v>
      </c>
      <c r="J53" s="251"/>
      <c r="K53" s="249" t="str">
        <f t="shared" si="12"/>
        <v>RETROATIVO</v>
      </c>
      <c r="L53" s="249"/>
      <c r="M53" s="250">
        <v>12760</v>
      </c>
      <c r="N53" s="249"/>
      <c r="O53" s="334" t="s">
        <v>816</v>
      </c>
      <c r="P53" s="249" t="s">
        <v>1982</v>
      </c>
      <c r="Q53" s="334" t="s">
        <v>2123</v>
      </c>
      <c r="R53" s="249"/>
      <c r="S53" s="249" t="s">
        <v>2124</v>
      </c>
      <c r="T53" s="334" t="s">
        <v>2317</v>
      </c>
      <c r="U53" s="251">
        <v>44197</v>
      </c>
      <c r="V53" s="372" t="s">
        <v>2164</v>
      </c>
      <c r="W53" s="373">
        <v>45657</v>
      </c>
      <c r="X53" s="250">
        <f t="shared" ca="1" si="15"/>
        <v>264</v>
      </c>
      <c r="Y53" s="249"/>
      <c r="Z53" s="374" t="s">
        <v>2013</v>
      </c>
      <c r="AA53" s="252">
        <v>92.81</v>
      </c>
      <c r="AB53" s="374"/>
      <c r="AC53" s="374" t="s">
        <v>2014</v>
      </c>
      <c r="AD53" s="374"/>
      <c r="AE53" s="370">
        <f t="shared" si="16"/>
        <v>605.47</v>
      </c>
      <c r="AF53" s="370"/>
      <c r="AG53" s="344">
        <v>473.55</v>
      </c>
      <c r="AH53" s="344">
        <v>131.91999999999999</v>
      </c>
      <c r="AI53" s="377">
        <v>0</v>
      </c>
      <c r="AJ53" s="378"/>
      <c r="AK53" s="334"/>
      <c r="AL53" s="379" t="s">
        <v>2315</v>
      </c>
      <c r="AM53" s="334" t="s">
        <v>828</v>
      </c>
      <c r="AN53" s="334" t="s">
        <v>16</v>
      </c>
      <c r="AO53" s="334" t="s">
        <v>13</v>
      </c>
      <c r="AP53" s="334" t="s">
        <v>2318</v>
      </c>
      <c r="AQ53" s="380"/>
      <c r="AR53" s="334"/>
      <c r="AS53" s="334"/>
      <c r="AT53" s="373"/>
      <c r="AU53" s="373"/>
      <c r="AV53" s="373"/>
      <c r="AW53" s="373"/>
      <c r="AX53" s="373"/>
      <c r="AY53" s="371">
        <f t="shared" si="13"/>
        <v>0</v>
      </c>
      <c r="AZ53" s="371"/>
      <c r="BA53" s="250">
        <f t="shared" si="14"/>
        <v>605.47</v>
      </c>
      <c r="BB53" s="380"/>
      <c r="BC53" s="380"/>
      <c r="BD53" s="380"/>
      <c r="BE53" s="380"/>
      <c r="BF53" s="380"/>
      <c r="BG53" s="380"/>
      <c r="BH53" s="334" t="s">
        <v>2166</v>
      </c>
    </row>
    <row r="54" spans="1:60" s="381" customFormat="1" ht="30" hidden="1" customHeight="1" x14ac:dyDescent="0.35">
      <c r="A54" s="371">
        <v>7344</v>
      </c>
      <c r="B54" s="371">
        <v>225</v>
      </c>
      <c r="C54" s="249">
        <v>2021</v>
      </c>
      <c r="D54" s="249"/>
      <c r="E54" s="249" t="s">
        <v>836</v>
      </c>
      <c r="F54" s="249" t="s">
        <v>813</v>
      </c>
      <c r="G54" s="250">
        <f t="shared" ca="1" si="10"/>
        <v>-986</v>
      </c>
      <c r="H54" s="251">
        <v>44399</v>
      </c>
      <c r="I54" s="249">
        <f t="shared" si="11"/>
        <v>8</v>
      </c>
      <c r="J54" s="251">
        <v>44407</v>
      </c>
      <c r="K54" s="249" t="str">
        <f t="shared" si="12"/>
        <v>FORA DE PRAZO</v>
      </c>
      <c r="L54" s="249" t="s">
        <v>2319</v>
      </c>
      <c r="M54" s="250">
        <v>12097</v>
      </c>
      <c r="N54" s="249" t="s">
        <v>914</v>
      </c>
      <c r="O54" s="334" t="s">
        <v>816</v>
      </c>
      <c r="P54" s="249" t="s">
        <v>1649</v>
      </c>
      <c r="Q54" s="334" t="s">
        <v>2123</v>
      </c>
      <c r="R54" s="249"/>
      <c r="S54" s="249" t="s">
        <v>2124</v>
      </c>
      <c r="T54" s="334" t="s">
        <v>2320</v>
      </c>
      <c r="U54" s="251">
        <v>44409</v>
      </c>
      <c r="V54" s="372" t="s">
        <v>2321</v>
      </c>
      <c r="W54" s="251">
        <v>45864</v>
      </c>
      <c r="X54" s="250">
        <f t="shared" ca="1" si="15"/>
        <v>471</v>
      </c>
      <c r="Y54" s="249" t="s">
        <v>2322</v>
      </c>
      <c r="Z54" s="374" t="s">
        <v>2013</v>
      </c>
      <c r="AA54" s="252">
        <v>1769.06</v>
      </c>
      <c r="AB54" s="374"/>
      <c r="AC54" s="374" t="s">
        <v>2014</v>
      </c>
      <c r="AD54" s="374">
        <v>74875.200000000012</v>
      </c>
      <c r="AE54" s="370">
        <f t="shared" si="16"/>
        <v>23660.91</v>
      </c>
      <c r="AF54" s="370"/>
      <c r="AG54" s="344">
        <v>6172.56</v>
      </c>
      <c r="AH54" s="375">
        <v>17488.349999999999</v>
      </c>
      <c r="AI54" s="267">
        <v>7.17E-2</v>
      </c>
      <c r="AJ54" s="265" t="s">
        <v>2323</v>
      </c>
      <c r="AK54" s="249" t="s">
        <v>2310</v>
      </c>
      <c r="AL54" s="253" t="s">
        <v>2324</v>
      </c>
      <c r="AM54" s="249" t="s">
        <v>841</v>
      </c>
      <c r="AN54" s="249" t="s">
        <v>16</v>
      </c>
      <c r="AO54" s="249" t="s">
        <v>13</v>
      </c>
      <c r="AP54" s="249"/>
      <c r="AQ54" s="269"/>
      <c r="AR54" s="249"/>
      <c r="AS54" s="249"/>
      <c r="AT54" s="251"/>
      <c r="AU54" s="251"/>
      <c r="AV54" s="251"/>
      <c r="AW54" s="251"/>
      <c r="AX54" s="251"/>
      <c r="AY54" s="250">
        <f t="shared" si="13"/>
        <v>0</v>
      </c>
      <c r="AZ54" s="250"/>
      <c r="BA54" s="250">
        <f t="shared" si="14"/>
        <v>23660.91</v>
      </c>
      <c r="BB54" s="380" t="s">
        <v>2325</v>
      </c>
      <c r="BC54" s="269"/>
      <c r="BD54" s="269"/>
      <c r="BE54" s="269"/>
      <c r="BF54" s="269"/>
      <c r="BG54" s="269"/>
      <c r="BH54" s="249" t="s">
        <v>2326</v>
      </c>
    </row>
    <row r="55" spans="1:60" s="381" customFormat="1" ht="30" hidden="1" customHeight="1" x14ac:dyDescent="0.3">
      <c r="A55" s="371">
        <v>7655</v>
      </c>
      <c r="B55" s="371">
        <v>226</v>
      </c>
      <c r="C55" s="249">
        <v>2021</v>
      </c>
      <c r="D55" s="249"/>
      <c r="E55" s="249" t="s">
        <v>836</v>
      </c>
      <c r="F55" s="249" t="s">
        <v>1811</v>
      </c>
      <c r="G55" s="250">
        <f t="shared" ca="1" si="10"/>
        <v>-45393</v>
      </c>
      <c r="H55" s="251"/>
      <c r="I55" s="249">
        <f t="shared" si="11"/>
        <v>0</v>
      </c>
      <c r="J55" s="251"/>
      <c r="K55" s="249" t="str">
        <f t="shared" si="12"/>
        <v>RETROATIVO</v>
      </c>
      <c r="L55" s="249"/>
      <c r="M55" s="250" t="s">
        <v>2327</v>
      </c>
      <c r="N55" s="249" t="s">
        <v>1944</v>
      </c>
      <c r="O55" s="334" t="s">
        <v>816</v>
      </c>
      <c r="P55" s="249" t="s">
        <v>1649</v>
      </c>
      <c r="Q55" s="334" t="s">
        <v>2123</v>
      </c>
      <c r="R55" s="249"/>
      <c r="S55" s="249" t="s">
        <v>2124</v>
      </c>
      <c r="T55" s="334" t="s">
        <v>2328</v>
      </c>
      <c r="U55" s="251">
        <v>43874</v>
      </c>
      <c r="V55" s="372" t="s">
        <v>2329</v>
      </c>
      <c r="W55" s="373">
        <v>44971</v>
      </c>
      <c r="X55" s="249" t="s">
        <v>825</v>
      </c>
      <c r="Y55" s="249" t="s">
        <v>2330</v>
      </c>
      <c r="Z55" s="374" t="s">
        <v>2013</v>
      </c>
      <c r="AA55" s="252">
        <v>0</v>
      </c>
      <c r="AB55" s="374"/>
      <c r="AC55" s="374" t="s">
        <v>2014</v>
      </c>
      <c r="AD55" s="374">
        <v>5742</v>
      </c>
      <c r="AE55" s="370">
        <f t="shared" si="16"/>
        <v>0</v>
      </c>
      <c r="AF55" s="370"/>
      <c r="AG55" s="344">
        <v>0</v>
      </c>
      <c r="AH55" s="344">
        <v>0</v>
      </c>
      <c r="AI55" s="377">
        <v>7.17E-2</v>
      </c>
      <c r="AJ55" s="378" t="s">
        <v>2323</v>
      </c>
      <c r="AK55" s="334" t="s">
        <v>2310</v>
      </c>
      <c r="AL55" s="379" t="s">
        <v>907</v>
      </c>
      <c r="AM55" s="334" t="s">
        <v>841</v>
      </c>
      <c r="AN55" s="334" t="s">
        <v>16</v>
      </c>
      <c r="AO55" s="334" t="s">
        <v>1132</v>
      </c>
      <c r="AP55" s="334" t="s">
        <v>2331</v>
      </c>
      <c r="AQ55" s="380"/>
      <c r="AR55" s="334"/>
      <c r="AS55" s="334"/>
      <c r="AT55" s="373"/>
      <c r="AU55" s="373"/>
      <c r="AV55" s="373"/>
      <c r="AW55" s="373"/>
      <c r="AX55" s="373"/>
      <c r="AY55" s="371">
        <f t="shared" si="13"/>
        <v>0</v>
      </c>
      <c r="AZ55" s="371"/>
      <c r="BA55" s="250">
        <f t="shared" si="14"/>
        <v>0</v>
      </c>
      <c r="BB55" s="380"/>
      <c r="BC55" s="380"/>
      <c r="BD55" s="380"/>
      <c r="BE55" s="380"/>
      <c r="BF55" s="380"/>
      <c r="BG55" s="380"/>
      <c r="BH55" s="334" t="s">
        <v>2326</v>
      </c>
    </row>
    <row r="56" spans="1:60" s="381" customFormat="1" ht="30" hidden="1" customHeight="1" x14ac:dyDescent="0.35">
      <c r="A56" s="371">
        <v>7665</v>
      </c>
      <c r="B56" s="371">
        <v>233</v>
      </c>
      <c r="C56" s="249">
        <v>2023</v>
      </c>
      <c r="D56" s="249"/>
      <c r="E56" s="249" t="s">
        <v>836</v>
      </c>
      <c r="F56" s="249" t="s">
        <v>1811</v>
      </c>
      <c r="G56" s="250">
        <f t="shared" ca="1" si="10"/>
        <v>-45393</v>
      </c>
      <c r="H56" s="251"/>
      <c r="I56" s="249">
        <f t="shared" si="11"/>
        <v>0</v>
      </c>
      <c r="J56" s="251"/>
      <c r="K56" s="249" t="str">
        <f t="shared" si="12"/>
        <v>RETROATIVO</v>
      </c>
      <c r="L56" s="249"/>
      <c r="M56" s="250"/>
      <c r="N56" s="249"/>
      <c r="O56" s="334" t="s">
        <v>816</v>
      </c>
      <c r="P56" s="249" t="s">
        <v>1982</v>
      </c>
      <c r="Q56" s="334" t="s">
        <v>2123</v>
      </c>
      <c r="R56" s="249"/>
      <c r="S56" s="249" t="s">
        <v>2332</v>
      </c>
      <c r="T56" s="334" t="s">
        <v>2333</v>
      </c>
      <c r="U56" s="251">
        <v>44758</v>
      </c>
      <c r="V56" s="372" t="s">
        <v>2334</v>
      </c>
      <c r="W56" s="373">
        <v>45854</v>
      </c>
      <c r="X56" s="250">
        <f t="shared" ref="X56:X64" ca="1" si="17">W56-TODAY()</f>
        <v>461</v>
      </c>
      <c r="Y56" s="249" t="s">
        <v>2215</v>
      </c>
      <c r="Z56" s="374">
        <v>6135</v>
      </c>
      <c r="AA56" s="252"/>
      <c r="AB56" s="374"/>
      <c r="AC56" s="374" t="s">
        <v>2014</v>
      </c>
      <c r="AD56" s="374"/>
      <c r="AE56" s="370">
        <f t="shared" si="16"/>
        <v>42945</v>
      </c>
      <c r="AF56" s="370"/>
      <c r="AG56" s="344">
        <f>6135*4</f>
        <v>24540</v>
      </c>
      <c r="AH56" s="375">
        <v>18405</v>
      </c>
      <c r="AI56" s="377">
        <v>0</v>
      </c>
      <c r="AJ56" s="378"/>
      <c r="AK56" s="334"/>
      <c r="AL56" s="379" t="s">
        <v>2315</v>
      </c>
      <c r="AM56" s="334" t="s">
        <v>1949</v>
      </c>
      <c r="AN56" s="334" t="s">
        <v>16</v>
      </c>
      <c r="AO56" s="334" t="s">
        <v>13</v>
      </c>
      <c r="AP56" s="334"/>
      <c r="AQ56" s="380"/>
      <c r="AR56" s="334"/>
      <c r="AS56" s="334"/>
      <c r="AT56" s="373"/>
      <c r="AU56" s="373"/>
      <c r="AV56" s="373"/>
      <c r="AW56" s="373"/>
      <c r="AX56" s="373"/>
      <c r="AY56" s="371">
        <f t="shared" si="13"/>
        <v>0</v>
      </c>
      <c r="AZ56" s="371"/>
      <c r="BA56" s="250">
        <f t="shared" si="14"/>
        <v>42945</v>
      </c>
      <c r="BB56" s="382" t="s">
        <v>2335</v>
      </c>
      <c r="BC56" s="380" t="s">
        <v>816</v>
      </c>
      <c r="BD56" s="380"/>
      <c r="BE56" s="380"/>
      <c r="BF56" s="380"/>
      <c r="BG56" s="380" t="s">
        <v>1132</v>
      </c>
      <c r="BH56" s="334">
        <v>2021</v>
      </c>
    </row>
    <row r="57" spans="1:60" s="381" customFormat="1" ht="30" hidden="1" customHeight="1" x14ac:dyDescent="0.3">
      <c r="A57" s="371">
        <v>7658</v>
      </c>
      <c r="B57" s="371">
        <v>247</v>
      </c>
      <c r="C57" s="249">
        <v>2021</v>
      </c>
      <c r="D57" s="249"/>
      <c r="E57" s="249" t="s">
        <v>836</v>
      </c>
      <c r="F57" s="249" t="s">
        <v>1811</v>
      </c>
      <c r="G57" s="250">
        <f t="shared" ca="1" si="10"/>
        <v>-45393</v>
      </c>
      <c r="H57" s="251"/>
      <c r="I57" s="249">
        <f t="shared" si="11"/>
        <v>0</v>
      </c>
      <c r="J57" s="251"/>
      <c r="K57" s="249" t="str">
        <f t="shared" si="12"/>
        <v>RETROATIVO</v>
      </c>
      <c r="L57" s="249"/>
      <c r="M57" s="250">
        <v>12763</v>
      </c>
      <c r="N57" s="249"/>
      <c r="O57" s="334" t="s">
        <v>816</v>
      </c>
      <c r="P57" s="249" t="s">
        <v>1649</v>
      </c>
      <c r="Q57" s="334" t="s">
        <v>2123</v>
      </c>
      <c r="R57" s="249"/>
      <c r="S57" s="249" t="s">
        <v>2124</v>
      </c>
      <c r="T57" s="334" t="s">
        <v>2336</v>
      </c>
      <c r="U57" s="251">
        <v>44038</v>
      </c>
      <c r="V57" s="372" t="s">
        <v>2337</v>
      </c>
      <c r="W57" s="373">
        <v>45151</v>
      </c>
      <c r="X57" s="250">
        <f t="shared" ca="1" si="17"/>
        <v>-242</v>
      </c>
      <c r="Y57" s="249" t="s">
        <v>2330</v>
      </c>
      <c r="Z57" s="374" t="s">
        <v>2013</v>
      </c>
      <c r="AA57" s="252">
        <v>0</v>
      </c>
      <c r="AB57" s="374"/>
      <c r="AC57" s="374" t="s">
        <v>2014</v>
      </c>
      <c r="AD57" s="374" t="s">
        <v>922</v>
      </c>
      <c r="AE57" s="370">
        <f t="shared" si="16"/>
        <v>8077.32</v>
      </c>
      <c r="AF57" s="370"/>
      <c r="AG57" s="344">
        <f>2019.33*4</f>
        <v>8077.32</v>
      </c>
      <c r="AH57" s="344">
        <v>0</v>
      </c>
      <c r="AI57" s="377">
        <v>7.17E-2</v>
      </c>
      <c r="AJ57" s="378" t="s">
        <v>2323</v>
      </c>
      <c r="AK57" s="334" t="s">
        <v>2310</v>
      </c>
      <c r="AL57" s="379" t="s">
        <v>907</v>
      </c>
      <c r="AM57" s="334" t="s">
        <v>841</v>
      </c>
      <c r="AN57" s="334" t="s">
        <v>16</v>
      </c>
      <c r="AO57" s="334" t="s">
        <v>1132</v>
      </c>
      <c r="AP57" s="334" t="s">
        <v>2338</v>
      </c>
      <c r="AQ57" s="380"/>
      <c r="AR57" s="334"/>
      <c r="AS57" s="334"/>
      <c r="AT57" s="373"/>
      <c r="AU57" s="373"/>
      <c r="AV57" s="373"/>
      <c r="AW57" s="373"/>
      <c r="AX57" s="373"/>
      <c r="AY57" s="371">
        <f t="shared" si="13"/>
        <v>0</v>
      </c>
      <c r="AZ57" s="371"/>
      <c r="BA57" s="250">
        <f t="shared" si="14"/>
        <v>8077.32</v>
      </c>
      <c r="BB57" s="380"/>
      <c r="BC57" s="380"/>
      <c r="BD57" s="380"/>
      <c r="BE57" s="380"/>
      <c r="BF57" s="380"/>
      <c r="BG57" s="380"/>
      <c r="BH57" s="334" t="s">
        <v>2339</v>
      </c>
    </row>
    <row r="58" spans="1:60" s="381" customFormat="1" ht="30" hidden="1" customHeight="1" x14ac:dyDescent="0.35">
      <c r="A58" s="371">
        <v>7657</v>
      </c>
      <c r="B58" s="371">
        <v>248</v>
      </c>
      <c r="C58" s="249">
        <v>2021</v>
      </c>
      <c r="D58" s="249"/>
      <c r="E58" s="249" t="s">
        <v>836</v>
      </c>
      <c r="F58" s="249" t="s">
        <v>1811</v>
      </c>
      <c r="G58" s="250">
        <f t="shared" ca="1" si="10"/>
        <v>-45393</v>
      </c>
      <c r="H58" s="251"/>
      <c r="I58" s="249">
        <f t="shared" si="11"/>
        <v>0</v>
      </c>
      <c r="J58" s="251"/>
      <c r="K58" s="249" t="str">
        <f t="shared" si="12"/>
        <v>RETROATIVO</v>
      </c>
      <c r="L58" s="249"/>
      <c r="M58" s="250">
        <v>12762</v>
      </c>
      <c r="N58" s="249"/>
      <c r="O58" s="334" t="s">
        <v>816</v>
      </c>
      <c r="P58" s="249" t="s">
        <v>1649</v>
      </c>
      <c r="Q58" s="334" t="s">
        <v>2123</v>
      </c>
      <c r="R58" s="249"/>
      <c r="S58" s="249" t="s">
        <v>2124</v>
      </c>
      <c r="T58" s="334" t="s">
        <v>2340</v>
      </c>
      <c r="U58" s="251">
        <v>44033</v>
      </c>
      <c r="V58" s="372" t="s">
        <v>2341</v>
      </c>
      <c r="W58" s="373">
        <v>45524</v>
      </c>
      <c r="X58" s="250">
        <f t="shared" ca="1" si="17"/>
        <v>131</v>
      </c>
      <c r="Y58" s="249" t="s">
        <v>2330</v>
      </c>
      <c r="Z58" s="374" t="s">
        <v>2013</v>
      </c>
      <c r="AA58" s="252">
        <v>0</v>
      </c>
      <c r="AB58" s="374"/>
      <c r="AC58" s="374" t="s">
        <v>2014</v>
      </c>
      <c r="AD58" s="374" t="s">
        <v>922</v>
      </c>
      <c r="AE58" s="370">
        <f t="shared" si="16"/>
        <v>19314.309999999998</v>
      </c>
      <c r="AF58" s="370"/>
      <c r="AG58" s="344">
        <f>1434.37*4</f>
        <v>5737.48</v>
      </c>
      <c r="AH58" s="375">
        <v>13576.83</v>
      </c>
      <c r="AI58" s="377">
        <v>7.17E-2</v>
      </c>
      <c r="AJ58" s="378" t="s">
        <v>2323</v>
      </c>
      <c r="AK58" s="334" t="s">
        <v>2310</v>
      </c>
      <c r="AL58" s="379" t="s">
        <v>907</v>
      </c>
      <c r="AM58" s="334" t="s">
        <v>1035</v>
      </c>
      <c r="AN58" s="334" t="s">
        <v>16</v>
      </c>
      <c r="AO58" s="334" t="s">
        <v>13</v>
      </c>
      <c r="AP58" s="334" t="s">
        <v>2342</v>
      </c>
      <c r="AQ58" s="380"/>
      <c r="AR58" s="334"/>
      <c r="AS58" s="334"/>
      <c r="AT58" s="373"/>
      <c r="AU58" s="373"/>
      <c r="AV58" s="373"/>
      <c r="AW58" s="373"/>
      <c r="AX58" s="373"/>
      <c r="AY58" s="371">
        <f t="shared" si="13"/>
        <v>0</v>
      </c>
      <c r="AZ58" s="371"/>
      <c r="BA58" s="250">
        <f t="shared" si="14"/>
        <v>19314.309999999998</v>
      </c>
      <c r="BB58" s="380"/>
      <c r="BC58" s="380"/>
      <c r="BD58" s="380"/>
      <c r="BE58" s="380"/>
      <c r="BF58" s="380"/>
      <c r="BG58" s="380"/>
      <c r="BH58" s="334" t="s">
        <v>2326</v>
      </c>
    </row>
    <row r="59" spans="1:60" s="381" customFormat="1" ht="30" hidden="1" customHeight="1" x14ac:dyDescent="0.35">
      <c r="A59" s="371">
        <v>7653</v>
      </c>
      <c r="B59" s="371">
        <v>282</v>
      </c>
      <c r="C59" s="249">
        <v>2021</v>
      </c>
      <c r="D59" s="249"/>
      <c r="E59" s="249" t="s">
        <v>836</v>
      </c>
      <c r="F59" s="249" t="s">
        <v>1811</v>
      </c>
      <c r="G59" s="250">
        <f t="shared" ca="1" si="10"/>
        <v>-45393</v>
      </c>
      <c r="H59" s="251"/>
      <c r="I59" s="249">
        <f t="shared" si="11"/>
        <v>0</v>
      </c>
      <c r="J59" s="251"/>
      <c r="K59" s="249" t="str">
        <f t="shared" si="12"/>
        <v>RETROATIVO</v>
      </c>
      <c r="L59" s="249"/>
      <c r="M59" s="250">
        <v>12768</v>
      </c>
      <c r="N59" s="249"/>
      <c r="O59" s="334" t="s">
        <v>816</v>
      </c>
      <c r="P59" s="249" t="s">
        <v>1982</v>
      </c>
      <c r="Q59" s="334" t="s">
        <v>2123</v>
      </c>
      <c r="R59" s="249"/>
      <c r="S59" s="249" t="s">
        <v>2124</v>
      </c>
      <c r="T59" s="334" t="s">
        <v>2343</v>
      </c>
      <c r="U59" s="251">
        <v>43610</v>
      </c>
      <c r="V59" s="372" t="s">
        <v>2126</v>
      </c>
      <c r="W59" s="373">
        <v>45437</v>
      </c>
      <c r="X59" s="250">
        <f t="shared" ca="1" si="17"/>
        <v>44</v>
      </c>
      <c r="Y59" s="249" t="s">
        <v>2215</v>
      </c>
      <c r="Z59" s="374">
        <v>1313.9</v>
      </c>
      <c r="AA59" s="252" t="s">
        <v>825</v>
      </c>
      <c r="AB59" s="374"/>
      <c r="AC59" s="374" t="s">
        <v>2014</v>
      </c>
      <c r="AD59" s="374"/>
      <c r="AE59" s="370">
        <f t="shared" si="16"/>
        <v>7142.2800000000007</v>
      </c>
      <c r="AF59" s="370"/>
      <c r="AG59" s="344">
        <f>754.67+754.67+377.34</f>
        <v>1886.6799999999998</v>
      </c>
      <c r="AH59" s="375">
        <v>5255.6</v>
      </c>
      <c r="AI59" s="377">
        <v>0</v>
      </c>
      <c r="AJ59" s="378"/>
      <c r="AK59" s="334"/>
      <c r="AL59" s="379" t="s">
        <v>2127</v>
      </c>
      <c r="AM59" s="334" t="s">
        <v>828</v>
      </c>
      <c r="AN59" s="334" t="s">
        <v>16</v>
      </c>
      <c r="AO59" s="334" t="s">
        <v>13</v>
      </c>
      <c r="AP59" s="334" t="s">
        <v>2344</v>
      </c>
      <c r="AQ59" s="380"/>
      <c r="AR59" s="334"/>
      <c r="AS59" s="334"/>
      <c r="AT59" s="373"/>
      <c r="AU59" s="373"/>
      <c r="AV59" s="373"/>
      <c r="AW59" s="373"/>
      <c r="AX59" s="373"/>
      <c r="AY59" s="371">
        <f t="shared" si="13"/>
        <v>0</v>
      </c>
      <c r="AZ59" s="371"/>
      <c r="BA59" s="250">
        <f t="shared" si="14"/>
        <v>7142.2800000000007</v>
      </c>
      <c r="BB59" s="380"/>
      <c r="BC59" s="380"/>
      <c r="BD59" s="380"/>
      <c r="BE59" s="380"/>
      <c r="BF59" s="380"/>
      <c r="BG59" s="380"/>
      <c r="BH59" s="334" t="s">
        <v>2345</v>
      </c>
    </row>
    <row r="60" spans="1:60" s="381" customFormat="1" ht="30" hidden="1" customHeight="1" x14ac:dyDescent="0.35">
      <c r="A60" s="371">
        <v>7651</v>
      </c>
      <c r="B60" s="371">
        <v>283</v>
      </c>
      <c r="C60" s="249">
        <v>2021</v>
      </c>
      <c r="D60" s="249"/>
      <c r="E60" s="249" t="s">
        <v>836</v>
      </c>
      <c r="F60" s="249" t="s">
        <v>1811</v>
      </c>
      <c r="G60" s="250">
        <f t="shared" ca="1" si="10"/>
        <v>-45393</v>
      </c>
      <c r="H60" s="251"/>
      <c r="I60" s="249">
        <f t="shared" si="11"/>
        <v>0</v>
      </c>
      <c r="J60" s="251"/>
      <c r="K60" s="249" t="str">
        <f t="shared" si="12"/>
        <v>RETROATIVO</v>
      </c>
      <c r="L60" s="249"/>
      <c r="M60" s="250" t="s">
        <v>2327</v>
      </c>
      <c r="N60" s="249" t="s">
        <v>1944</v>
      </c>
      <c r="O60" s="334" t="s">
        <v>816</v>
      </c>
      <c r="P60" s="249" t="s">
        <v>1982</v>
      </c>
      <c r="Q60" s="334" t="s">
        <v>2123</v>
      </c>
      <c r="R60" s="249"/>
      <c r="S60" s="249" t="s">
        <v>2124</v>
      </c>
      <c r="T60" s="334" t="s">
        <v>2346</v>
      </c>
      <c r="U60" s="251">
        <v>43579</v>
      </c>
      <c r="V60" s="372" t="s">
        <v>2347</v>
      </c>
      <c r="W60" s="373">
        <v>45406</v>
      </c>
      <c r="X60" s="250">
        <f t="shared" ca="1" si="17"/>
        <v>13</v>
      </c>
      <c r="Y60" s="249" t="s">
        <v>2215</v>
      </c>
      <c r="Z60" s="374" t="s">
        <v>2013</v>
      </c>
      <c r="AA60" s="252">
        <v>864.22</v>
      </c>
      <c r="AB60" s="374"/>
      <c r="AC60" s="374" t="s">
        <v>2014</v>
      </c>
      <c r="AD60" s="374"/>
      <c r="AE60" s="370">
        <f t="shared" si="16"/>
        <v>9506.49</v>
      </c>
      <c r="AF60" s="370"/>
      <c r="AG60" s="344">
        <v>0</v>
      </c>
      <c r="AH60" s="375">
        <v>9506.49</v>
      </c>
      <c r="AI60" s="377">
        <v>0</v>
      </c>
      <c r="AJ60" s="378"/>
      <c r="AK60" s="334"/>
      <c r="AL60" s="379" t="s">
        <v>2127</v>
      </c>
      <c r="AM60" s="334" t="s">
        <v>841</v>
      </c>
      <c r="AN60" s="334" t="s">
        <v>16</v>
      </c>
      <c r="AO60" s="334" t="s">
        <v>13</v>
      </c>
      <c r="AP60" s="334" t="s">
        <v>2348</v>
      </c>
      <c r="AQ60" s="380"/>
      <c r="AR60" s="334"/>
      <c r="AS60" s="334"/>
      <c r="AT60" s="373"/>
      <c r="AU60" s="373"/>
      <c r="AV60" s="373"/>
      <c r="AW60" s="373"/>
      <c r="AX60" s="373"/>
      <c r="AY60" s="371">
        <f t="shared" si="13"/>
        <v>0</v>
      </c>
      <c r="AZ60" s="371"/>
      <c r="BA60" s="250">
        <f t="shared" si="14"/>
        <v>9506.49</v>
      </c>
      <c r="BB60" s="380"/>
      <c r="BC60" s="380"/>
      <c r="BD60" s="380"/>
      <c r="BE60" s="380"/>
      <c r="BF60" s="380"/>
      <c r="BG60" s="380"/>
      <c r="BH60" s="334" t="s">
        <v>2349</v>
      </c>
    </row>
    <row r="61" spans="1:60" s="381" customFormat="1" ht="30" hidden="1" customHeight="1" x14ac:dyDescent="0.35">
      <c r="A61" s="371">
        <v>7654</v>
      </c>
      <c r="B61" s="371">
        <v>766</v>
      </c>
      <c r="C61" s="249">
        <v>2020</v>
      </c>
      <c r="D61" s="249"/>
      <c r="E61" s="249" t="s">
        <v>812</v>
      </c>
      <c r="F61" s="249" t="s">
        <v>813</v>
      </c>
      <c r="G61" s="250">
        <f t="shared" ca="1" si="10"/>
        <v>-45393</v>
      </c>
      <c r="H61" s="251"/>
      <c r="I61" s="249">
        <f t="shared" si="11"/>
        <v>0</v>
      </c>
      <c r="J61" s="251"/>
      <c r="K61" s="249" t="str">
        <f t="shared" si="12"/>
        <v>RETROATIVO</v>
      </c>
      <c r="L61" s="249"/>
      <c r="M61" s="250"/>
      <c r="N61" s="249" t="s">
        <v>1944</v>
      </c>
      <c r="O61" s="334" t="s">
        <v>816</v>
      </c>
      <c r="P61" s="249" t="s">
        <v>1982</v>
      </c>
      <c r="Q61" s="334" t="s">
        <v>2123</v>
      </c>
      <c r="R61" s="249"/>
      <c r="S61" s="249" t="s">
        <v>2332</v>
      </c>
      <c r="T61" s="334" t="s">
        <v>2350</v>
      </c>
      <c r="U61" s="240" t="s">
        <v>1921</v>
      </c>
      <c r="V61" s="372" t="s">
        <v>2351</v>
      </c>
      <c r="W61" s="373">
        <v>45350</v>
      </c>
      <c r="X61" s="250">
        <f t="shared" ca="1" si="17"/>
        <v>-43</v>
      </c>
      <c r="Y61" s="249"/>
      <c r="Z61" s="374">
        <v>1213</v>
      </c>
      <c r="AA61" s="252" t="s">
        <v>825</v>
      </c>
      <c r="AB61" s="374"/>
      <c r="AC61" s="374" t="s">
        <v>2014</v>
      </c>
      <c r="AD61" s="374"/>
      <c r="AE61" s="370">
        <f t="shared" si="16"/>
        <v>8491</v>
      </c>
      <c r="AF61" s="370"/>
      <c r="AG61" s="344">
        <f>1213*4</f>
        <v>4852</v>
      </c>
      <c r="AH61" s="375">
        <v>3639</v>
      </c>
      <c r="AI61" s="377">
        <v>0</v>
      </c>
      <c r="AJ61" s="378"/>
      <c r="AK61" s="334"/>
      <c r="AL61" s="379" t="s">
        <v>2315</v>
      </c>
      <c r="AM61" s="334" t="s">
        <v>841</v>
      </c>
      <c r="AN61" s="334" t="s">
        <v>16</v>
      </c>
      <c r="AO61" s="334" t="s">
        <v>13</v>
      </c>
      <c r="AP61" s="334"/>
      <c r="AQ61" s="380"/>
      <c r="AR61" s="334"/>
      <c r="AS61" s="334"/>
      <c r="AT61" s="373"/>
      <c r="AU61" s="373"/>
      <c r="AV61" s="373"/>
      <c r="AW61" s="373"/>
      <c r="AX61" s="373"/>
      <c r="AY61" s="371">
        <f t="shared" si="13"/>
        <v>0</v>
      </c>
      <c r="AZ61" s="371"/>
      <c r="BA61" s="250">
        <f t="shared" si="14"/>
        <v>8491</v>
      </c>
      <c r="BB61" s="380"/>
      <c r="BC61" s="380"/>
      <c r="BD61" s="380"/>
      <c r="BE61" s="380"/>
      <c r="BF61" s="380"/>
      <c r="BG61" s="380"/>
      <c r="BH61" s="334"/>
    </row>
    <row r="62" spans="1:60" ht="30" hidden="1" customHeight="1" x14ac:dyDescent="0.35">
      <c r="A62" s="250">
        <v>7666</v>
      </c>
      <c r="B62" s="250">
        <v>40</v>
      </c>
      <c r="C62" s="249">
        <v>2021</v>
      </c>
      <c r="D62" s="249"/>
      <c r="E62" s="249" t="s">
        <v>836</v>
      </c>
      <c r="F62" s="249" t="s">
        <v>813</v>
      </c>
      <c r="G62" s="250">
        <f t="shared" ca="1" si="10"/>
        <v>-831</v>
      </c>
      <c r="H62" s="251">
        <v>44582</v>
      </c>
      <c r="I62" s="249">
        <f t="shared" si="11"/>
        <v>-20</v>
      </c>
      <c r="J62" s="251">
        <v>44562</v>
      </c>
      <c r="K62" s="249" t="str">
        <f t="shared" si="12"/>
        <v>RETROATIVO</v>
      </c>
      <c r="L62" s="249" t="s">
        <v>2352</v>
      </c>
      <c r="M62" s="250">
        <v>12662</v>
      </c>
      <c r="N62" s="249" t="s">
        <v>914</v>
      </c>
      <c r="O62" s="249" t="s">
        <v>816</v>
      </c>
      <c r="P62" s="249" t="s">
        <v>1974</v>
      </c>
      <c r="Q62" s="249" t="s">
        <v>2353</v>
      </c>
      <c r="R62" s="249"/>
      <c r="S62" s="249" t="s">
        <v>2354</v>
      </c>
      <c r="T62" s="249" t="s">
        <v>2355</v>
      </c>
      <c r="U62" s="251">
        <v>44616</v>
      </c>
      <c r="V62" s="235" t="s">
        <v>2356</v>
      </c>
      <c r="W62" s="251">
        <v>46387</v>
      </c>
      <c r="X62" s="250">
        <f t="shared" ca="1" si="17"/>
        <v>994</v>
      </c>
      <c r="Y62" s="249" t="s">
        <v>921</v>
      </c>
      <c r="Z62" s="336">
        <v>4798.55</v>
      </c>
      <c r="AA62" s="252" t="s">
        <v>825</v>
      </c>
      <c r="AB62" s="252"/>
      <c r="AC62" s="252" t="s">
        <v>2014</v>
      </c>
      <c r="AD62" s="252">
        <v>218054.40000000002</v>
      </c>
      <c r="AE62" s="331">
        <f t="shared" si="16"/>
        <v>62473.369999999995</v>
      </c>
      <c r="AF62" s="331"/>
      <c r="AG62" s="329">
        <v>28883.52</v>
      </c>
      <c r="AH62" s="335">
        <v>33589.85</v>
      </c>
      <c r="AI62" s="267">
        <v>5.6300000000000003E-2</v>
      </c>
      <c r="AJ62" s="265">
        <v>44927</v>
      </c>
      <c r="AK62" s="249" t="s">
        <v>2357</v>
      </c>
      <c r="AL62" s="253" t="s">
        <v>907</v>
      </c>
      <c r="AM62" s="249" t="s">
        <v>1116</v>
      </c>
      <c r="AN62" s="249" t="s">
        <v>22</v>
      </c>
      <c r="AO62" s="249" t="s">
        <v>13</v>
      </c>
      <c r="AP62" s="249"/>
      <c r="AQ62" s="269"/>
      <c r="AR62" s="249"/>
      <c r="AS62" s="249"/>
      <c r="AT62" s="251"/>
      <c r="AU62" s="251"/>
      <c r="AV62" s="251"/>
      <c r="AW62" s="251"/>
      <c r="AX62" s="251"/>
      <c r="AY62" s="250">
        <f t="shared" si="13"/>
        <v>0</v>
      </c>
      <c r="AZ62" s="250"/>
      <c r="BA62" s="250">
        <f t="shared" si="14"/>
        <v>62473.369999999995</v>
      </c>
      <c r="BB62" s="237" t="s">
        <v>2358</v>
      </c>
      <c r="BC62" s="269"/>
      <c r="BD62" s="269"/>
      <c r="BE62" s="269"/>
      <c r="BF62" s="269"/>
      <c r="BG62" s="269"/>
      <c r="BH62" s="249"/>
    </row>
    <row r="63" spans="1:60" s="395" customFormat="1" ht="30" customHeight="1" x14ac:dyDescent="0.35">
      <c r="A63" s="383">
        <v>7670</v>
      </c>
      <c r="B63" s="383">
        <v>27</v>
      </c>
      <c r="C63" s="249">
        <v>2022</v>
      </c>
      <c r="D63" s="249" t="s">
        <v>2030</v>
      </c>
      <c r="E63" s="249" t="s">
        <v>836</v>
      </c>
      <c r="F63" s="249" t="s">
        <v>813</v>
      </c>
      <c r="G63" s="250">
        <f t="shared" ca="1" si="10"/>
        <v>-818</v>
      </c>
      <c r="H63" s="251">
        <v>44589</v>
      </c>
      <c r="I63" s="249">
        <f t="shared" si="11"/>
        <v>-14</v>
      </c>
      <c r="J63" s="251">
        <v>44575</v>
      </c>
      <c r="K63" s="249" t="str">
        <f t="shared" si="12"/>
        <v>RETROATIVO</v>
      </c>
      <c r="L63" s="249"/>
      <c r="M63" s="250" t="s">
        <v>2327</v>
      </c>
      <c r="N63" s="249" t="s">
        <v>2224</v>
      </c>
      <c r="O63" s="384" t="s">
        <v>840</v>
      </c>
      <c r="P63" s="249" t="s">
        <v>282</v>
      </c>
      <c r="Q63" s="384" t="s">
        <v>2359</v>
      </c>
      <c r="R63" s="249"/>
      <c r="S63" s="249" t="s">
        <v>2360</v>
      </c>
      <c r="T63" s="384" t="s">
        <v>2361</v>
      </c>
      <c r="U63" s="251">
        <v>44592</v>
      </c>
      <c r="V63" s="141" t="s">
        <v>2362</v>
      </c>
      <c r="W63" s="251">
        <v>45151</v>
      </c>
      <c r="X63" s="250">
        <f t="shared" ca="1" si="17"/>
        <v>-242</v>
      </c>
      <c r="Y63" s="249" t="s">
        <v>921</v>
      </c>
      <c r="Z63" s="386" t="s">
        <v>2013</v>
      </c>
      <c r="AA63" s="252" t="s">
        <v>825</v>
      </c>
      <c r="AB63" s="386" t="s">
        <v>2363</v>
      </c>
      <c r="AC63" s="386" t="s">
        <v>2014</v>
      </c>
      <c r="AD63" s="386" t="e">
        <v>#VALUE!</v>
      </c>
      <c r="AE63" s="386">
        <f>AG63+AH63-AF63</f>
        <v>23670.85</v>
      </c>
      <c r="AF63" s="386">
        <v>30750</v>
      </c>
      <c r="AG63" s="388">
        <v>23670.85</v>
      </c>
      <c r="AH63" s="388">
        <v>30750</v>
      </c>
      <c r="AI63" s="267">
        <v>0</v>
      </c>
      <c r="AJ63" s="265"/>
      <c r="AK63" s="249"/>
      <c r="AL63" s="253" t="s">
        <v>2137</v>
      </c>
      <c r="AM63" s="249" t="s">
        <v>1379</v>
      </c>
      <c r="AN63" s="249" t="s">
        <v>30</v>
      </c>
      <c r="AO63" s="249" t="s">
        <v>1132</v>
      </c>
      <c r="AP63" s="249" t="s">
        <v>2364</v>
      </c>
      <c r="AQ63" s="269"/>
      <c r="AR63" s="249"/>
      <c r="AS63" s="249"/>
      <c r="AT63" s="251"/>
      <c r="AU63" s="251"/>
      <c r="AV63" s="251"/>
      <c r="AW63" s="251"/>
      <c r="AX63" s="251"/>
      <c r="AY63" s="250">
        <f t="shared" si="13"/>
        <v>0</v>
      </c>
      <c r="AZ63" s="250"/>
      <c r="BA63" s="250">
        <f t="shared" si="14"/>
        <v>54420.85</v>
      </c>
      <c r="BB63" s="394" t="s">
        <v>2365</v>
      </c>
      <c r="BC63" s="270" t="s">
        <v>2366</v>
      </c>
      <c r="BD63" s="270"/>
      <c r="BE63" s="270"/>
      <c r="BF63" s="254" t="s">
        <v>2367</v>
      </c>
      <c r="BG63" s="237" t="s">
        <v>2368</v>
      </c>
      <c r="BH63" s="249"/>
    </row>
    <row r="64" spans="1:60" ht="30" customHeight="1" x14ac:dyDescent="0.35">
      <c r="A64" s="250">
        <v>7673</v>
      </c>
      <c r="B64" s="250">
        <v>392</v>
      </c>
      <c r="C64" s="249">
        <v>2021</v>
      </c>
      <c r="D64" s="249" t="s">
        <v>2197</v>
      </c>
      <c r="E64" s="249" t="s">
        <v>836</v>
      </c>
      <c r="F64" s="249" t="s">
        <v>813</v>
      </c>
      <c r="G64" s="250">
        <f t="shared" ca="1" si="10"/>
        <v>-854</v>
      </c>
      <c r="H64" s="251">
        <v>44539</v>
      </c>
      <c r="I64" s="249">
        <f t="shared" si="11"/>
        <v>0</v>
      </c>
      <c r="J64" s="251">
        <v>44539</v>
      </c>
      <c r="K64" s="249" t="str">
        <f t="shared" si="12"/>
        <v>RETROATIVO</v>
      </c>
      <c r="L64" s="249" t="s">
        <v>2369</v>
      </c>
      <c r="M64" s="250">
        <v>12528</v>
      </c>
      <c r="N64" s="249" t="s">
        <v>2224</v>
      </c>
      <c r="O64" s="249" t="s">
        <v>840</v>
      </c>
      <c r="P64" s="249" t="s">
        <v>817</v>
      </c>
      <c r="Q64" s="249" t="s">
        <v>2370</v>
      </c>
      <c r="R64" s="249"/>
      <c r="S64" s="249" t="s">
        <v>2371</v>
      </c>
      <c r="T64" s="249" t="s">
        <v>2372</v>
      </c>
      <c r="U64" s="251">
        <v>44551</v>
      </c>
      <c r="V64" s="235" t="s">
        <v>2373</v>
      </c>
      <c r="W64" s="251">
        <v>45646</v>
      </c>
      <c r="X64" s="250">
        <f t="shared" ca="1" si="17"/>
        <v>253</v>
      </c>
      <c r="Y64" s="249" t="s">
        <v>921</v>
      </c>
      <c r="Z64" s="252" t="s">
        <v>824</v>
      </c>
      <c r="AA64" s="252" t="s">
        <v>825</v>
      </c>
      <c r="AB64" s="252" t="s">
        <v>2241</v>
      </c>
      <c r="AC64" s="252" t="s">
        <v>2014</v>
      </c>
      <c r="AD64" s="252">
        <v>15600</v>
      </c>
      <c r="AE64" s="252">
        <f>AG64+AH64-AF64</f>
        <v>13377</v>
      </c>
      <c r="AF64" s="252"/>
      <c r="AG64" s="329">
        <v>4490.8500000000004</v>
      </c>
      <c r="AH64" s="335">
        <v>8886.15</v>
      </c>
      <c r="AI64" s="267">
        <v>0</v>
      </c>
      <c r="AJ64" s="265"/>
      <c r="AK64" s="249"/>
      <c r="AL64" s="253" t="s">
        <v>2291</v>
      </c>
      <c r="AM64" s="249" t="s">
        <v>841</v>
      </c>
      <c r="AN64" s="249" t="s">
        <v>16</v>
      </c>
      <c r="AO64" s="249" t="s">
        <v>13</v>
      </c>
      <c r="AP64" s="249"/>
      <c r="AQ64" s="269"/>
      <c r="AR64" s="249"/>
      <c r="AS64" s="249"/>
      <c r="AT64" s="251"/>
      <c r="AU64" s="251"/>
      <c r="AV64" s="251"/>
      <c r="AW64" s="251"/>
      <c r="AX64" s="251"/>
      <c r="AY64" s="250">
        <f t="shared" si="13"/>
        <v>0</v>
      </c>
      <c r="AZ64" s="250"/>
      <c r="BA64" s="250">
        <f t="shared" si="14"/>
        <v>13377</v>
      </c>
      <c r="BB64" s="269"/>
      <c r="BC64" s="269" t="s">
        <v>2374</v>
      </c>
      <c r="BD64" s="269"/>
      <c r="BE64" s="269"/>
      <c r="BF64" s="269"/>
      <c r="BG64" s="269"/>
      <c r="BH64" s="249"/>
    </row>
    <row r="65" spans="1:60" s="395" customFormat="1" ht="30" hidden="1" customHeight="1" x14ac:dyDescent="0.3">
      <c r="A65" s="383">
        <v>7675</v>
      </c>
      <c r="B65" s="398" t="s">
        <v>1998</v>
      </c>
      <c r="C65" s="249">
        <v>2021</v>
      </c>
      <c r="D65" s="249"/>
      <c r="E65" s="249" t="s">
        <v>836</v>
      </c>
      <c r="F65" s="249" t="s">
        <v>813</v>
      </c>
      <c r="G65" s="250">
        <f t="shared" ca="1" si="10"/>
        <v>-791</v>
      </c>
      <c r="H65" s="251">
        <v>44599</v>
      </c>
      <c r="I65" s="249">
        <f t="shared" si="11"/>
        <v>3</v>
      </c>
      <c r="J65" s="251">
        <v>44602</v>
      </c>
      <c r="K65" s="249" t="str">
        <f t="shared" si="12"/>
        <v>FORA DE PRAZO</v>
      </c>
      <c r="L65" s="249" t="s">
        <v>2375</v>
      </c>
      <c r="M65" s="250">
        <v>12658</v>
      </c>
      <c r="N65" s="249" t="s">
        <v>2224</v>
      </c>
      <c r="O65" s="384" t="s">
        <v>816</v>
      </c>
      <c r="P65" s="249" t="s">
        <v>817</v>
      </c>
      <c r="Q65" s="384" t="s">
        <v>2376</v>
      </c>
      <c r="R65" s="249"/>
      <c r="S65" s="249" t="s">
        <v>2377</v>
      </c>
      <c r="T65" s="384" t="s">
        <v>2378</v>
      </c>
      <c r="U65" s="251">
        <v>44614</v>
      </c>
      <c r="V65" s="141" t="s">
        <v>2379</v>
      </c>
      <c r="W65" s="251">
        <v>44966</v>
      </c>
      <c r="X65" s="249" t="s">
        <v>825</v>
      </c>
      <c r="Y65" s="249" t="s">
        <v>921</v>
      </c>
      <c r="Z65" s="386" t="s">
        <v>2013</v>
      </c>
      <c r="AA65" s="252" t="s">
        <v>825</v>
      </c>
      <c r="AB65" s="386"/>
      <c r="AC65" s="386" t="s">
        <v>2014</v>
      </c>
      <c r="AD65" s="386">
        <v>1000</v>
      </c>
      <c r="AE65" s="387">
        <f>AG65+AH65</f>
        <v>0</v>
      </c>
      <c r="AF65" s="387"/>
      <c r="AG65" s="388">
        <v>0</v>
      </c>
      <c r="AH65" s="388">
        <v>0</v>
      </c>
      <c r="AI65" s="267">
        <v>0</v>
      </c>
      <c r="AJ65" s="265"/>
      <c r="AK65" s="249"/>
      <c r="AL65" s="253" t="s">
        <v>2090</v>
      </c>
      <c r="AM65" s="249" t="s">
        <v>1379</v>
      </c>
      <c r="AN65" s="249" t="s">
        <v>30</v>
      </c>
      <c r="AO65" s="249" t="s">
        <v>1132</v>
      </c>
      <c r="AP65" s="249" t="s">
        <v>2380</v>
      </c>
      <c r="AQ65" s="269"/>
      <c r="AR65" s="249"/>
      <c r="AS65" s="249"/>
      <c r="AT65" s="251"/>
      <c r="AU65" s="251"/>
      <c r="AV65" s="251"/>
      <c r="AW65" s="251"/>
      <c r="AX65" s="251"/>
      <c r="AY65" s="250">
        <f t="shared" si="13"/>
        <v>0</v>
      </c>
      <c r="AZ65" s="250"/>
      <c r="BA65" s="250">
        <f t="shared" si="14"/>
        <v>0</v>
      </c>
      <c r="BB65" s="393"/>
      <c r="BC65" s="269"/>
      <c r="BD65" s="269"/>
      <c r="BE65" s="269"/>
      <c r="BF65" s="269"/>
      <c r="BG65" s="269"/>
      <c r="BH65" s="249"/>
    </row>
    <row r="66" spans="1:60" ht="30" hidden="1" customHeight="1" x14ac:dyDescent="0.35">
      <c r="A66" s="250">
        <v>7676</v>
      </c>
      <c r="B66" s="250">
        <v>42</v>
      </c>
      <c r="C66" s="249">
        <v>2022</v>
      </c>
      <c r="D66" s="249"/>
      <c r="E66" s="249" t="s">
        <v>836</v>
      </c>
      <c r="F66" s="249" t="s">
        <v>813</v>
      </c>
      <c r="G66" s="250">
        <f t="shared" ref="G66:G97" ca="1" si="18">J66-TODAY()</f>
        <v>-831</v>
      </c>
      <c r="H66" s="251">
        <v>44599</v>
      </c>
      <c r="I66" s="249">
        <f t="shared" ref="I66:I97" si="19">_xlfn.DAYS(J66,H66)</f>
        <v>-37</v>
      </c>
      <c r="J66" s="251">
        <v>44562</v>
      </c>
      <c r="K66" s="249" t="str">
        <f t="shared" ref="K66:K97" si="20">IF(I66&lt;=0,"RETROATIVO",IF(I66&lt;=15,"FORA DE PRAZO",IF(I66&gt;=15,"DENTRO DO PRAZO")))</f>
        <v>RETROATIVO</v>
      </c>
      <c r="L66" s="249" t="s">
        <v>2381</v>
      </c>
      <c r="M66" s="250">
        <v>12673</v>
      </c>
      <c r="N66" s="249" t="s">
        <v>1016</v>
      </c>
      <c r="O66" s="249" t="s">
        <v>816</v>
      </c>
      <c r="P66" s="249" t="s">
        <v>1974</v>
      </c>
      <c r="Q66" s="249" t="s">
        <v>2382</v>
      </c>
      <c r="R66" s="249"/>
      <c r="S66" s="249" t="s">
        <v>2383</v>
      </c>
      <c r="T66" s="249" t="s">
        <v>2384</v>
      </c>
      <c r="U66" s="251">
        <v>44616</v>
      </c>
      <c r="V66" s="235" t="s">
        <v>2385</v>
      </c>
      <c r="W66" s="251">
        <v>45657</v>
      </c>
      <c r="X66" s="250">
        <f ca="1">W66-TODAY()</f>
        <v>264</v>
      </c>
      <c r="Y66" s="249" t="s">
        <v>921</v>
      </c>
      <c r="Z66" s="252">
        <v>5594.69</v>
      </c>
      <c r="AA66" s="252" t="s">
        <v>825</v>
      </c>
      <c r="AB66" s="252"/>
      <c r="AC66" s="252" t="s">
        <v>2014</v>
      </c>
      <c r="AD66" s="252">
        <v>0</v>
      </c>
      <c r="AE66" s="331">
        <f>AG66+AH66</f>
        <v>59959.7</v>
      </c>
      <c r="AF66" s="331"/>
      <c r="AG66" s="329">
        <v>26391.56</v>
      </c>
      <c r="AH66" s="335">
        <v>33568.14</v>
      </c>
      <c r="AI66" s="267">
        <v>5.6300000000000003E-2</v>
      </c>
      <c r="AJ66" s="265">
        <v>44927</v>
      </c>
      <c r="AK66" s="249" t="s">
        <v>2357</v>
      </c>
      <c r="AL66" s="253" t="s">
        <v>907</v>
      </c>
      <c r="AM66" s="249" t="s">
        <v>828</v>
      </c>
      <c r="AN66" s="249" t="s">
        <v>22</v>
      </c>
      <c r="AO66" s="249" t="s">
        <v>13</v>
      </c>
      <c r="AP66" s="249" t="s">
        <v>2386</v>
      </c>
      <c r="AQ66" s="269"/>
      <c r="AR66" s="249"/>
      <c r="AS66" s="249"/>
      <c r="AT66" s="251"/>
      <c r="AU66" s="251"/>
      <c r="AV66" s="251"/>
      <c r="AW66" s="251"/>
      <c r="AX66" s="251"/>
      <c r="AY66" s="250">
        <f t="shared" ref="AY66:AY97" si="21">AX66-AS66</f>
        <v>0</v>
      </c>
      <c r="AZ66" s="250"/>
      <c r="BA66" s="250">
        <f t="shared" si="14"/>
        <v>59959.7</v>
      </c>
      <c r="BB66" s="269" t="s">
        <v>2387</v>
      </c>
      <c r="BC66" s="269"/>
      <c r="BD66" s="269"/>
      <c r="BE66" s="269"/>
      <c r="BF66" s="269"/>
      <c r="BG66" s="269"/>
      <c r="BH66" s="249"/>
    </row>
    <row r="67" spans="1:60" ht="30" hidden="1" customHeight="1" x14ac:dyDescent="0.3">
      <c r="A67" s="250">
        <v>7678</v>
      </c>
      <c r="B67" s="250">
        <v>43</v>
      </c>
      <c r="C67" s="249">
        <v>2022</v>
      </c>
      <c r="D67" s="249"/>
      <c r="E67" s="249" t="s">
        <v>836</v>
      </c>
      <c r="F67" s="249" t="s">
        <v>813</v>
      </c>
      <c r="G67" s="250">
        <f t="shared" ca="1" si="18"/>
        <v>-783</v>
      </c>
      <c r="H67" s="251">
        <v>44602</v>
      </c>
      <c r="I67" s="249">
        <f t="shared" si="19"/>
        <v>8</v>
      </c>
      <c r="J67" s="251">
        <v>44610</v>
      </c>
      <c r="K67" s="249" t="str">
        <f t="shared" si="20"/>
        <v>FORA DE PRAZO</v>
      </c>
      <c r="L67" s="249" t="s">
        <v>2388</v>
      </c>
      <c r="M67" s="250">
        <v>12736</v>
      </c>
      <c r="N67" s="249" t="s">
        <v>839</v>
      </c>
      <c r="O67" s="249" t="s">
        <v>816</v>
      </c>
      <c r="P67" s="249" t="s">
        <v>1106</v>
      </c>
      <c r="Q67" s="249" t="s">
        <v>2389</v>
      </c>
      <c r="R67" s="249"/>
      <c r="S67" s="249" t="s">
        <v>2390</v>
      </c>
      <c r="T67" s="249" t="s">
        <v>2391</v>
      </c>
      <c r="U67" s="251">
        <v>44677</v>
      </c>
      <c r="V67" s="235" t="s">
        <v>2392</v>
      </c>
      <c r="W67" s="251">
        <v>45407</v>
      </c>
      <c r="X67" s="250">
        <f ca="1">W67-TODAY()</f>
        <v>14</v>
      </c>
      <c r="Y67" s="249" t="s">
        <v>921</v>
      </c>
      <c r="Z67" s="252">
        <v>920</v>
      </c>
      <c r="AA67" s="252" t="s">
        <v>825</v>
      </c>
      <c r="AB67" s="252"/>
      <c r="AC67" s="252" t="s">
        <v>2014</v>
      </c>
      <c r="AD67" s="252" t="s">
        <v>922</v>
      </c>
      <c r="AE67" s="331">
        <f>AG67+AH67</f>
        <v>10120</v>
      </c>
      <c r="AF67" s="331"/>
      <c r="AG67" s="329">
        <f>920*4</f>
        <v>3680</v>
      </c>
      <c r="AH67" s="329">
        <f>5520+920</f>
        <v>6440</v>
      </c>
      <c r="AI67" s="267">
        <v>0</v>
      </c>
      <c r="AJ67" s="265"/>
      <c r="AK67" s="249"/>
      <c r="AL67" s="253" t="s">
        <v>1620</v>
      </c>
      <c r="AM67" s="249" t="s">
        <v>1116</v>
      </c>
      <c r="AN67" s="249" t="s">
        <v>22</v>
      </c>
      <c r="AO67" s="249" t="s">
        <v>13</v>
      </c>
      <c r="AP67" s="249" t="s">
        <v>2393</v>
      </c>
      <c r="AQ67" s="269" t="s">
        <v>2394</v>
      </c>
      <c r="AR67" s="249"/>
      <c r="AS67" s="249"/>
      <c r="AT67" s="251"/>
      <c r="AU67" s="251"/>
      <c r="AV67" s="251"/>
      <c r="AW67" s="251"/>
      <c r="AX67" s="251"/>
      <c r="AY67" s="250">
        <f t="shared" si="21"/>
        <v>0</v>
      </c>
      <c r="AZ67" s="250"/>
      <c r="BA67" s="250">
        <f t="shared" si="14"/>
        <v>10120</v>
      </c>
      <c r="BB67" s="269" t="s">
        <v>2395</v>
      </c>
      <c r="BC67" s="269"/>
      <c r="BD67" s="269"/>
      <c r="BE67" s="269"/>
      <c r="BF67" s="269"/>
      <c r="BG67" s="269"/>
      <c r="BH67" s="249" t="s">
        <v>2396</v>
      </c>
    </row>
    <row r="68" spans="1:60" ht="30" hidden="1" customHeight="1" x14ac:dyDescent="0.3">
      <c r="A68" s="250">
        <v>7679</v>
      </c>
      <c r="B68" s="245" t="s">
        <v>1998</v>
      </c>
      <c r="C68" s="249">
        <v>2022</v>
      </c>
      <c r="D68" s="249"/>
      <c r="E68" s="249" t="s">
        <v>836</v>
      </c>
      <c r="F68" s="249" t="s">
        <v>813</v>
      </c>
      <c r="G68" s="250">
        <f t="shared" ca="1" si="18"/>
        <v>-45393</v>
      </c>
      <c r="H68" s="251"/>
      <c r="I68" s="249">
        <f t="shared" si="19"/>
        <v>0</v>
      </c>
      <c r="J68" s="251"/>
      <c r="K68" s="249" t="str">
        <f t="shared" si="20"/>
        <v>RETROATIVO</v>
      </c>
      <c r="L68" s="249" t="s">
        <v>2397</v>
      </c>
      <c r="M68" s="250" t="s">
        <v>2327</v>
      </c>
      <c r="N68" s="249" t="s">
        <v>1944</v>
      </c>
      <c r="O68" s="249" t="s">
        <v>840</v>
      </c>
      <c r="P68" s="249" t="s">
        <v>841</v>
      </c>
      <c r="Q68" s="249" t="s">
        <v>2286</v>
      </c>
      <c r="R68" s="249"/>
      <c r="S68" s="249" t="s">
        <v>2287</v>
      </c>
      <c r="T68" s="249" t="s">
        <v>2398</v>
      </c>
      <c r="U68" s="251">
        <v>44236</v>
      </c>
      <c r="V68" s="235" t="s">
        <v>2399</v>
      </c>
      <c r="W68" s="251">
        <v>44986</v>
      </c>
      <c r="X68" s="249" t="s">
        <v>825</v>
      </c>
      <c r="Y68" s="249" t="s">
        <v>921</v>
      </c>
      <c r="Z68" s="252" t="s">
        <v>2013</v>
      </c>
      <c r="AA68" s="252" t="s">
        <v>825</v>
      </c>
      <c r="AB68" s="252" t="s">
        <v>2241</v>
      </c>
      <c r="AC68" s="252" t="s">
        <v>2014</v>
      </c>
      <c r="AD68" s="252">
        <v>9240</v>
      </c>
      <c r="AE68" s="252">
        <f>AG68+AH68-AF68</f>
        <v>12125.8</v>
      </c>
      <c r="AF68" s="252"/>
      <c r="AG68" s="329">
        <v>12125.8</v>
      </c>
      <c r="AH68" s="329"/>
      <c r="AI68" s="267">
        <v>0</v>
      </c>
      <c r="AJ68" s="265"/>
      <c r="AK68" s="249"/>
      <c r="AL68" s="253" t="s">
        <v>2291</v>
      </c>
      <c r="AM68" s="249" t="s">
        <v>841</v>
      </c>
      <c r="AN68" s="249" t="s">
        <v>16</v>
      </c>
      <c r="AO68" s="249" t="s">
        <v>1132</v>
      </c>
      <c r="AP68" s="249"/>
      <c r="AQ68" s="269"/>
      <c r="AR68" s="249"/>
      <c r="AS68" s="249"/>
      <c r="AT68" s="251"/>
      <c r="AU68" s="251"/>
      <c r="AV68" s="251"/>
      <c r="AW68" s="251"/>
      <c r="AX68" s="251"/>
      <c r="AY68" s="250">
        <f t="shared" si="21"/>
        <v>0</v>
      </c>
      <c r="AZ68" s="250"/>
      <c r="BA68" s="250">
        <f t="shared" si="14"/>
        <v>12125.8</v>
      </c>
      <c r="BB68" s="269" t="s">
        <v>2400</v>
      </c>
      <c r="BC68" s="269"/>
      <c r="BD68" s="269"/>
      <c r="BE68" s="269"/>
      <c r="BF68" s="269"/>
      <c r="BG68" s="269"/>
      <c r="BH68" s="249" t="s">
        <v>2401</v>
      </c>
    </row>
    <row r="69" spans="1:60" ht="30" hidden="1" customHeight="1" x14ac:dyDescent="0.3">
      <c r="A69" s="250">
        <v>7688</v>
      </c>
      <c r="B69" s="250">
        <v>44</v>
      </c>
      <c r="C69" s="249">
        <v>2022</v>
      </c>
      <c r="D69" s="249"/>
      <c r="E69" s="249" t="s">
        <v>836</v>
      </c>
      <c r="F69" s="249" t="s">
        <v>813</v>
      </c>
      <c r="G69" s="250">
        <f t="shared" ca="1" si="18"/>
        <v>-759</v>
      </c>
      <c r="H69" s="251">
        <v>44995</v>
      </c>
      <c r="I69" s="249">
        <f t="shared" si="19"/>
        <v>-361</v>
      </c>
      <c r="J69" s="251">
        <v>44634</v>
      </c>
      <c r="K69" s="249" t="str">
        <f t="shared" si="20"/>
        <v>RETROATIVO</v>
      </c>
      <c r="L69" s="249" t="s">
        <v>2402</v>
      </c>
      <c r="M69" s="250">
        <v>3705</v>
      </c>
      <c r="N69" s="249"/>
      <c r="O69" s="249" t="s">
        <v>816</v>
      </c>
      <c r="P69" s="249" t="s">
        <v>1958</v>
      </c>
      <c r="Q69" s="249" t="s">
        <v>2403</v>
      </c>
      <c r="R69" s="249"/>
      <c r="S69" s="249" t="s">
        <v>2404</v>
      </c>
      <c r="T69" s="249" t="s">
        <v>2405</v>
      </c>
      <c r="U69" s="251">
        <v>44634</v>
      </c>
      <c r="V69" s="235" t="s">
        <v>2406</v>
      </c>
      <c r="W69" s="251">
        <v>45364</v>
      </c>
      <c r="X69" s="250">
        <f ca="1">W69-TODAY()</f>
        <v>-29</v>
      </c>
      <c r="Y69" s="249" t="s">
        <v>921</v>
      </c>
      <c r="Z69" s="252" t="s">
        <v>2013</v>
      </c>
      <c r="AA69" s="252">
        <v>186.52</v>
      </c>
      <c r="AB69" s="252"/>
      <c r="AC69" s="252" t="s">
        <v>2014</v>
      </c>
      <c r="AD69" s="252" t="s">
        <v>922</v>
      </c>
      <c r="AE69" s="331">
        <f>AG69+AH69</f>
        <v>4992</v>
      </c>
      <c r="AF69" s="331"/>
      <c r="AG69" s="329">
        <f>370+36+148+148</f>
        <v>702</v>
      </c>
      <c r="AH69" s="329">
        <v>4290</v>
      </c>
      <c r="AI69" s="267">
        <v>0</v>
      </c>
      <c r="AJ69" s="265"/>
      <c r="AK69" s="249"/>
      <c r="AL69" s="253" t="s">
        <v>907</v>
      </c>
      <c r="AM69" s="249" t="s">
        <v>1116</v>
      </c>
      <c r="AN69" s="249" t="s">
        <v>22</v>
      </c>
      <c r="AO69" s="249" t="s">
        <v>13</v>
      </c>
      <c r="AP69" s="249" t="s">
        <v>2407</v>
      </c>
      <c r="AQ69" s="269" t="s">
        <v>2408</v>
      </c>
      <c r="AR69" s="249"/>
      <c r="AS69" s="249"/>
      <c r="AT69" s="251"/>
      <c r="AU69" s="251"/>
      <c r="AV69" s="251"/>
      <c r="AW69" s="251"/>
      <c r="AX69" s="251"/>
      <c r="AY69" s="250">
        <f t="shared" si="21"/>
        <v>0</v>
      </c>
      <c r="AZ69" s="250"/>
      <c r="BA69" s="250">
        <f t="shared" si="14"/>
        <v>4992</v>
      </c>
      <c r="BB69" s="269" t="s">
        <v>2409</v>
      </c>
      <c r="BC69" s="269"/>
      <c r="BD69" s="269"/>
      <c r="BE69" s="269"/>
      <c r="BF69" s="269"/>
      <c r="BG69" s="269"/>
      <c r="BH69" s="249"/>
    </row>
    <row r="70" spans="1:60" ht="30" hidden="1" customHeight="1" x14ac:dyDescent="0.3">
      <c r="A70" s="250">
        <v>7697</v>
      </c>
      <c r="B70" s="250">
        <v>46</v>
      </c>
      <c r="C70" s="249">
        <v>2022</v>
      </c>
      <c r="D70" s="249"/>
      <c r="E70" s="249" t="s">
        <v>836</v>
      </c>
      <c r="F70" s="249" t="s">
        <v>813</v>
      </c>
      <c r="G70" s="250">
        <f t="shared" ca="1" si="18"/>
        <v>-743</v>
      </c>
      <c r="H70" s="251">
        <v>44634</v>
      </c>
      <c r="I70" s="249">
        <f t="shared" si="19"/>
        <v>16</v>
      </c>
      <c r="J70" s="251">
        <v>44650</v>
      </c>
      <c r="K70" s="249" t="str">
        <f t="shared" si="20"/>
        <v>DENTRO DO PRAZO</v>
      </c>
      <c r="L70" s="249" t="s">
        <v>2410</v>
      </c>
      <c r="M70" s="250">
        <v>12728</v>
      </c>
      <c r="N70" s="249" t="s">
        <v>1016</v>
      </c>
      <c r="O70" s="249" t="s">
        <v>816</v>
      </c>
      <c r="P70" s="249" t="s">
        <v>1649</v>
      </c>
      <c r="Q70" s="249" t="s">
        <v>2411</v>
      </c>
      <c r="R70" s="249"/>
      <c r="S70" s="249" t="s">
        <v>2412</v>
      </c>
      <c r="T70" s="249" t="s">
        <v>2413</v>
      </c>
      <c r="U70" s="251">
        <v>44713</v>
      </c>
      <c r="V70" s="235" t="s">
        <v>2414</v>
      </c>
      <c r="W70" s="251">
        <v>45077</v>
      </c>
      <c r="X70" s="249" t="s">
        <v>2046</v>
      </c>
      <c r="Y70" s="249" t="s">
        <v>1389</v>
      </c>
      <c r="Z70" s="252" t="s">
        <v>2013</v>
      </c>
      <c r="AA70" s="252" t="s">
        <v>825</v>
      </c>
      <c r="AB70" s="252"/>
      <c r="AC70" s="252" t="s">
        <v>2014</v>
      </c>
      <c r="AD70" s="252" t="s">
        <v>922</v>
      </c>
      <c r="AE70" s="331">
        <f>AG70+AH70</f>
        <v>5708.8</v>
      </c>
      <c r="AF70" s="331"/>
      <c r="AG70" s="329">
        <v>750</v>
      </c>
      <c r="AH70" s="329">
        <v>4958.8</v>
      </c>
      <c r="AI70" s="267">
        <v>0</v>
      </c>
      <c r="AJ70" s="265"/>
      <c r="AK70" s="249"/>
      <c r="AL70" s="253" t="s">
        <v>907</v>
      </c>
      <c r="AM70" s="249" t="s">
        <v>1951</v>
      </c>
      <c r="AN70" s="249" t="s">
        <v>41</v>
      </c>
      <c r="AO70" s="249" t="s">
        <v>1132</v>
      </c>
      <c r="AP70" s="249" t="s">
        <v>2415</v>
      </c>
      <c r="AQ70" s="269" t="s">
        <v>2416</v>
      </c>
      <c r="AR70" s="249"/>
      <c r="AS70" s="249"/>
      <c r="AT70" s="251"/>
      <c r="AU70" s="251"/>
      <c r="AV70" s="251"/>
      <c r="AW70" s="251"/>
      <c r="AX70" s="251"/>
      <c r="AY70" s="250">
        <f t="shared" si="21"/>
        <v>0</v>
      </c>
      <c r="AZ70" s="250"/>
      <c r="BA70" s="250">
        <f t="shared" si="14"/>
        <v>5708.8</v>
      </c>
      <c r="BB70" s="269" t="s">
        <v>2417</v>
      </c>
      <c r="BC70" s="269"/>
      <c r="BD70" s="269"/>
      <c r="BE70" s="269"/>
      <c r="BF70" s="269"/>
      <c r="BG70" s="269"/>
      <c r="BH70" s="249"/>
    </row>
    <row r="71" spans="1:60" ht="30" customHeight="1" x14ac:dyDescent="0.35">
      <c r="A71" s="250">
        <v>7698</v>
      </c>
      <c r="B71" s="250">
        <v>79</v>
      </c>
      <c r="C71" s="249">
        <v>2022</v>
      </c>
      <c r="D71" s="249" t="s">
        <v>2197</v>
      </c>
      <c r="E71" s="249" t="s">
        <v>812</v>
      </c>
      <c r="F71" s="249" t="s">
        <v>813</v>
      </c>
      <c r="G71" s="250">
        <f t="shared" ca="1" si="18"/>
        <v>-743</v>
      </c>
      <c r="H71" s="251">
        <v>44634</v>
      </c>
      <c r="I71" s="249">
        <f t="shared" si="19"/>
        <v>16</v>
      </c>
      <c r="J71" s="251">
        <v>44650</v>
      </c>
      <c r="K71" s="249" t="str">
        <f t="shared" si="20"/>
        <v>DENTRO DO PRAZO</v>
      </c>
      <c r="L71" s="249" t="s">
        <v>2418</v>
      </c>
      <c r="M71" s="250">
        <v>12721</v>
      </c>
      <c r="N71" s="249" t="s">
        <v>839</v>
      </c>
      <c r="O71" s="249" t="s">
        <v>816</v>
      </c>
      <c r="P71" s="249" t="s">
        <v>915</v>
      </c>
      <c r="Q71" s="249" t="s">
        <v>2419</v>
      </c>
      <c r="R71" s="249"/>
      <c r="S71" s="249" t="s">
        <v>2420</v>
      </c>
      <c r="T71" s="249" t="s">
        <v>2421</v>
      </c>
      <c r="U71" s="251">
        <v>44699</v>
      </c>
      <c r="V71" s="235" t="s">
        <v>2422</v>
      </c>
      <c r="W71" s="251">
        <v>45429</v>
      </c>
      <c r="X71" s="250">
        <f t="shared" ref="X71:X76" ca="1" si="22">W71-TODAY()</f>
        <v>36</v>
      </c>
      <c r="Y71" s="249" t="s">
        <v>921</v>
      </c>
      <c r="Z71" s="252" t="s">
        <v>2013</v>
      </c>
      <c r="AA71" s="252" t="s">
        <v>825</v>
      </c>
      <c r="AB71" s="252"/>
      <c r="AC71" s="252" t="s">
        <v>2014</v>
      </c>
      <c r="AD71" s="252" t="s">
        <v>922</v>
      </c>
      <c r="AE71" s="331">
        <f>AG71+AH71-AF71</f>
        <v>28275</v>
      </c>
      <c r="AF71" s="331">
        <v>32390</v>
      </c>
      <c r="AG71" s="329">
        <v>3975</v>
      </c>
      <c r="AH71" s="329">
        <f>24300+AF71</f>
        <v>56690</v>
      </c>
      <c r="AI71" s="267">
        <v>0</v>
      </c>
      <c r="AJ71" s="265"/>
      <c r="AK71" s="249"/>
      <c r="AL71" s="253" t="s">
        <v>2137</v>
      </c>
      <c r="AM71" s="249" t="s">
        <v>873</v>
      </c>
      <c r="AN71" s="249" t="s">
        <v>28</v>
      </c>
      <c r="AO71" s="249" t="s">
        <v>13</v>
      </c>
      <c r="AP71" s="249" t="s">
        <v>2423</v>
      </c>
      <c r="AQ71" s="269" t="s">
        <v>2424</v>
      </c>
      <c r="AR71" s="249"/>
      <c r="AS71" s="249"/>
      <c r="AT71" s="251"/>
      <c r="AU71" s="251"/>
      <c r="AV71" s="251"/>
      <c r="AW71" s="251"/>
      <c r="AX71" s="251"/>
      <c r="AY71" s="250">
        <f t="shared" si="21"/>
        <v>0</v>
      </c>
      <c r="AZ71" s="250"/>
      <c r="BA71" s="250">
        <f t="shared" si="14"/>
        <v>60665</v>
      </c>
      <c r="BB71" s="237" t="s">
        <v>2425</v>
      </c>
      <c r="BC71" s="269" t="s">
        <v>2426</v>
      </c>
      <c r="BD71" s="269"/>
      <c r="BE71" s="269"/>
      <c r="BF71" s="269"/>
      <c r="BG71" s="269"/>
      <c r="BH71" s="249"/>
    </row>
    <row r="72" spans="1:60" ht="30" customHeight="1" x14ac:dyDescent="0.35">
      <c r="A72" s="250">
        <v>7699</v>
      </c>
      <c r="B72" s="250">
        <v>82</v>
      </c>
      <c r="C72" s="249">
        <v>2022</v>
      </c>
      <c r="D72" s="249" t="s">
        <v>2197</v>
      </c>
      <c r="E72" s="249" t="s">
        <v>812</v>
      </c>
      <c r="F72" s="249" t="s">
        <v>813</v>
      </c>
      <c r="G72" s="250">
        <f t="shared" ca="1" si="18"/>
        <v>-743</v>
      </c>
      <c r="H72" s="251">
        <v>44634</v>
      </c>
      <c r="I72" s="249">
        <f t="shared" si="19"/>
        <v>16</v>
      </c>
      <c r="J72" s="251">
        <v>44650</v>
      </c>
      <c r="K72" s="249" t="str">
        <f t="shared" si="20"/>
        <v>DENTRO DO PRAZO</v>
      </c>
      <c r="L72" s="249" t="s">
        <v>2418</v>
      </c>
      <c r="M72" s="250">
        <v>12723</v>
      </c>
      <c r="N72" s="249" t="s">
        <v>839</v>
      </c>
      <c r="O72" s="249" t="s">
        <v>816</v>
      </c>
      <c r="P72" s="249" t="s">
        <v>915</v>
      </c>
      <c r="Q72" s="249" t="s">
        <v>2427</v>
      </c>
      <c r="R72" s="249"/>
      <c r="S72" s="249" t="s">
        <v>2428</v>
      </c>
      <c r="T72" s="249" t="s">
        <v>2421</v>
      </c>
      <c r="U72" s="251">
        <v>44699</v>
      </c>
      <c r="V72" s="235" t="s">
        <v>2422</v>
      </c>
      <c r="W72" s="251">
        <v>45429</v>
      </c>
      <c r="X72" s="250">
        <f t="shared" ca="1" si="22"/>
        <v>36</v>
      </c>
      <c r="Y72" s="249" t="s">
        <v>921</v>
      </c>
      <c r="Z72" s="252" t="s">
        <v>2013</v>
      </c>
      <c r="AA72" s="252" t="s">
        <v>825</v>
      </c>
      <c r="AB72" s="252"/>
      <c r="AC72" s="252" t="s">
        <v>2014</v>
      </c>
      <c r="AD72" s="252" t="s">
        <v>922</v>
      </c>
      <c r="AE72" s="331">
        <f t="shared" ref="AE72:AE80" si="23">AG72+AH72</f>
        <v>0</v>
      </c>
      <c r="AF72" s="331"/>
      <c r="AG72" s="329">
        <v>0</v>
      </c>
      <c r="AH72" s="329">
        <v>0</v>
      </c>
      <c r="AI72" s="267">
        <v>0</v>
      </c>
      <c r="AJ72" s="265"/>
      <c r="AK72" s="249"/>
      <c r="AL72" s="253" t="s">
        <v>2137</v>
      </c>
      <c r="AM72" s="249" t="s">
        <v>873</v>
      </c>
      <c r="AN72" s="249" t="s">
        <v>28</v>
      </c>
      <c r="AO72" s="249" t="s">
        <v>13</v>
      </c>
      <c r="AP72" s="249"/>
      <c r="AQ72" s="269" t="s">
        <v>2429</v>
      </c>
      <c r="AR72" s="249"/>
      <c r="AS72" s="249"/>
      <c r="AT72" s="251"/>
      <c r="AU72" s="251"/>
      <c r="AV72" s="251"/>
      <c r="AW72" s="251"/>
      <c r="AX72" s="251"/>
      <c r="AY72" s="250">
        <f t="shared" si="21"/>
        <v>0</v>
      </c>
      <c r="AZ72" s="250"/>
      <c r="BA72" s="250">
        <f t="shared" si="14"/>
        <v>0</v>
      </c>
      <c r="BB72" s="237" t="s">
        <v>2430</v>
      </c>
      <c r="BC72" s="269" t="s">
        <v>2431</v>
      </c>
      <c r="BD72" s="269"/>
      <c r="BE72" s="269"/>
      <c r="BF72" s="269"/>
      <c r="BG72" s="269"/>
      <c r="BH72" s="249"/>
    </row>
    <row r="73" spans="1:60" ht="30" customHeight="1" x14ac:dyDescent="0.35">
      <c r="A73" s="250">
        <v>7700</v>
      </c>
      <c r="B73" s="250">
        <v>981</v>
      </c>
      <c r="C73" s="249">
        <v>2022</v>
      </c>
      <c r="D73" s="249" t="s">
        <v>2197</v>
      </c>
      <c r="E73" s="249" t="s">
        <v>836</v>
      </c>
      <c r="F73" s="249" t="s">
        <v>813</v>
      </c>
      <c r="G73" s="250">
        <f t="shared" ca="1" si="18"/>
        <v>-743</v>
      </c>
      <c r="H73" s="251">
        <v>44634</v>
      </c>
      <c r="I73" s="249">
        <f t="shared" si="19"/>
        <v>16</v>
      </c>
      <c r="J73" s="251">
        <v>44650</v>
      </c>
      <c r="K73" s="249" t="str">
        <f t="shared" si="20"/>
        <v>DENTRO DO PRAZO</v>
      </c>
      <c r="L73" s="249" t="s">
        <v>2418</v>
      </c>
      <c r="M73" s="250">
        <v>1107</v>
      </c>
      <c r="N73" s="249" t="s">
        <v>839</v>
      </c>
      <c r="O73" s="249" t="s">
        <v>816</v>
      </c>
      <c r="P73" s="249" t="s">
        <v>915</v>
      </c>
      <c r="Q73" s="249" t="s">
        <v>2432</v>
      </c>
      <c r="R73" s="249"/>
      <c r="S73" s="249" t="s">
        <v>2433</v>
      </c>
      <c r="T73" s="249" t="s">
        <v>2421</v>
      </c>
      <c r="U73" s="251">
        <v>45104</v>
      </c>
      <c r="V73" s="235" t="s">
        <v>2422</v>
      </c>
      <c r="W73" s="251">
        <v>45429</v>
      </c>
      <c r="X73" s="250">
        <f t="shared" ca="1" si="22"/>
        <v>36</v>
      </c>
      <c r="Y73" s="249" t="s">
        <v>921</v>
      </c>
      <c r="Z73" s="252" t="s">
        <v>2013</v>
      </c>
      <c r="AA73" s="252" t="s">
        <v>825</v>
      </c>
      <c r="AB73" s="252"/>
      <c r="AC73" s="252" t="s">
        <v>2014</v>
      </c>
      <c r="AD73" s="252" t="s">
        <v>922</v>
      </c>
      <c r="AE73" s="331">
        <f t="shared" si="23"/>
        <v>7404</v>
      </c>
      <c r="AF73" s="331"/>
      <c r="AG73" s="329">
        <v>0</v>
      </c>
      <c r="AH73" s="336">
        <v>7404</v>
      </c>
      <c r="AI73" s="267">
        <v>0</v>
      </c>
      <c r="AJ73" s="265"/>
      <c r="AK73" s="249"/>
      <c r="AL73" s="253" t="s">
        <v>2137</v>
      </c>
      <c r="AM73" s="249" t="s">
        <v>873</v>
      </c>
      <c r="AN73" s="249" t="s">
        <v>28</v>
      </c>
      <c r="AO73" s="249" t="s">
        <v>13</v>
      </c>
      <c r="AP73" s="249" t="s">
        <v>2434</v>
      </c>
      <c r="AQ73" s="269" t="s">
        <v>2435</v>
      </c>
      <c r="AR73" s="249" t="s">
        <v>2436</v>
      </c>
      <c r="AS73" s="249"/>
      <c r="AT73" s="251"/>
      <c r="AU73" s="251"/>
      <c r="AV73" s="251"/>
      <c r="AW73" s="251"/>
      <c r="AX73" s="251"/>
      <c r="AY73" s="250">
        <f t="shared" si="21"/>
        <v>0</v>
      </c>
      <c r="AZ73" s="250"/>
      <c r="BA73" s="250">
        <f t="shared" si="14"/>
        <v>7404</v>
      </c>
      <c r="BB73" s="269" t="s">
        <v>2437</v>
      </c>
      <c r="BC73" s="269" t="s">
        <v>2438</v>
      </c>
      <c r="BD73" s="269"/>
      <c r="BE73" s="269"/>
      <c r="BF73" s="269"/>
      <c r="BG73" s="269"/>
      <c r="BH73" s="249"/>
    </row>
    <row r="74" spans="1:60" ht="30" hidden="1" customHeight="1" x14ac:dyDescent="0.3">
      <c r="A74" s="250">
        <v>7703</v>
      </c>
      <c r="B74" s="250">
        <v>71</v>
      </c>
      <c r="C74" s="249">
        <v>2022</v>
      </c>
      <c r="D74" s="249"/>
      <c r="E74" s="249" t="s">
        <v>836</v>
      </c>
      <c r="F74" s="249" t="s">
        <v>813</v>
      </c>
      <c r="G74" s="250">
        <f t="shared" ca="1" si="18"/>
        <v>-743</v>
      </c>
      <c r="H74" s="251">
        <v>44634</v>
      </c>
      <c r="I74" s="249">
        <f t="shared" si="19"/>
        <v>16</v>
      </c>
      <c r="J74" s="251">
        <v>44650</v>
      </c>
      <c r="K74" s="249" t="str">
        <f t="shared" si="20"/>
        <v>DENTRO DO PRAZO</v>
      </c>
      <c r="L74" s="249" t="s">
        <v>2439</v>
      </c>
      <c r="M74" s="250">
        <v>12696</v>
      </c>
      <c r="N74" s="249" t="s">
        <v>839</v>
      </c>
      <c r="O74" s="249" t="s">
        <v>816</v>
      </c>
      <c r="P74" s="249" t="s">
        <v>915</v>
      </c>
      <c r="Q74" s="249" t="s">
        <v>2440</v>
      </c>
      <c r="R74" s="249"/>
      <c r="S74" s="249" t="s">
        <v>2441</v>
      </c>
      <c r="T74" s="249" t="s">
        <v>2442</v>
      </c>
      <c r="U74" s="251">
        <v>44753</v>
      </c>
      <c r="V74" s="235" t="s">
        <v>2443</v>
      </c>
      <c r="W74" s="251">
        <v>45117</v>
      </c>
      <c r="X74" s="250">
        <f t="shared" ca="1" si="22"/>
        <v>-276</v>
      </c>
      <c r="Y74" s="249" t="s">
        <v>921</v>
      </c>
      <c r="Z74" s="252" t="s">
        <v>2013</v>
      </c>
      <c r="AA74" s="252" t="s">
        <v>825</v>
      </c>
      <c r="AB74" s="252"/>
      <c r="AC74" s="252" t="s">
        <v>2014</v>
      </c>
      <c r="AD74" s="252" t="s">
        <v>922</v>
      </c>
      <c r="AE74" s="331">
        <f t="shared" si="23"/>
        <v>0</v>
      </c>
      <c r="AF74" s="331"/>
      <c r="AG74" s="329">
        <v>0</v>
      </c>
      <c r="AH74" s="329">
        <v>0</v>
      </c>
      <c r="AI74" s="267">
        <v>0</v>
      </c>
      <c r="AJ74" s="265"/>
      <c r="AK74" s="249"/>
      <c r="AL74" s="253" t="s">
        <v>2137</v>
      </c>
      <c r="AM74" s="249" t="s">
        <v>873</v>
      </c>
      <c r="AN74" s="249" t="s">
        <v>28</v>
      </c>
      <c r="AO74" s="249" t="s">
        <v>1132</v>
      </c>
      <c r="AP74" s="249"/>
      <c r="AQ74" s="269" t="s">
        <v>2444</v>
      </c>
      <c r="AR74" s="249"/>
      <c r="AS74" s="249"/>
      <c r="AT74" s="251"/>
      <c r="AU74" s="251"/>
      <c r="AV74" s="251"/>
      <c r="AW74" s="251"/>
      <c r="AX74" s="251"/>
      <c r="AY74" s="250">
        <f t="shared" si="21"/>
        <v>0</v>
      </c>
      <c r="AZ74" s="250"/>
      <c r="BA74" s="250">
        <f t="shared" si="14"/>
        <v>0</v>
      </c>
      <c r="BB74" s="269" t="s">
        <v>2445</v>
      </c>
      <c r="BC74" s="269"/>
      <c r="BD74" s="269"/>
      <c r="BE74" s="269"/>
      <c r="BF74" s="269"/>
      <c r="BG74" s="269"/>
      <c r="BH74" s="249"/>
    </row>
    <row r="75" spans="1:60" ht="30" hidden="1" customHeight="1" x14ac:dyDescent="0.3">
      <c r="A75" s="250">
        <v>7704</v>
      </c>
      <c r="B75" s="250">
        <v>72</v>
      </c>
      <c r="C75" s="249">
        <v>2022</v>
      </c>
      <c r="D75" s="249"/>
      <c r="E75" s="249" t="s">
        <v>836</v>
      </c>
      <c r="F75" s="249" t="s">
        <v>813</v>
      </c>
      <c r="G75" s="250">
        <f t="shared" ca="1" si="18"/>
        <v>-743</v>
      </c>
      <c r="H75" s="251">
        <v>44634</v>
      </c>
      <c r="I75" s="249">
        <f t="shared" si="19"/>
        <v>16</v>
      </c>
      <c r="J75" s="251">
        <v>44650</v>
      </c>
      <c r="K75" s="249" t="str">
        <f t="shared" si="20"/>
        <v>DENTRO DO PRAZO</v>
      </c>
      <c r="L75" s="249" t="s">
        <v>2439</v>
      </c>
      <c r="M75" s="250">
        <v>12697</v>
      </c>
      <c r="N75" s="249" t="s">
        <v>839</v>
      </c>
      <c r="O75" s="249" t="s">
        <v>816</v>
      </c>
      <c r="P75" s="249" t="s">
        <v>915</v>
      </c>
      <c r="Q75" s="249" t="s">
        <v>2446</v>
      </c>
      <c r="R75" s="249"/>
      <c r="S75" s="249" t="s">
        <v>2447</v>
      </c>
      <c r="T75" s="249" t="s">
        <v>2442</v>
      </c>
      <c r="U75" s="251">
        <v>44754</v>
      </c>
      <c r="V75" s="235" t="s">
        <v>2443</v>
      </c>
      <c r="W75" s="251">
        <v>45117</v>
      </c>
      <c r="X75" s="250">
        <f t="shared" ca="1" si="22"/>
        <v>-276</v>
      </c>
      <c r="Y75" s="249" t="s">
        <v>921</v>
      </c>
      <c r="Z75" s="252" t="s">
        <v>2013</v>
      </c>
      <c r="AA75" s="252" t="s">
        <v>825</v>
      </c>
      <c r="AB75" s="252"/>
      <c r="AC75" s="252" t="s">
        <v>2014</v>
      </c>
      <c r="AD75" s="252" t="s">
        <v>922</v>
      </c>
      <c r="AE75" s="331">
        <f t="shared" si="23"/>
        <v>0</v>
      </c>
      <c r="AF75" s="331"/>
      <c r="AG75" s="329">
        <v>0</v>
      </c>
      <c r="AH75" s="329">
        <v>0</v>
      </c>
      <c r="AI75" s="267">
        <v>0</v>
      </c>
      <c r="AJ75" s="265"/>
      <c r="AK75" s="249"/>
      <c r="AL75" s="253" t="s">
        <v>2137</v>
      </c>
      <c r="AM75" s="249" t="s">
        <v>873</v>
      </c>
      <c r="AN75" s="249" t="s">
        <v>28</v>
      </c>
      <c r="AO75" s="249" t="s">
        <v>1132</v>
      </c>
      <c r="AP75" s="249"/>
      <c r="AQ75" s="269" t="s">
        <v>2448</v>
      </c>
      <c r="AR75" s="249"/>
      <c r="AS75" s="249"/>
      <c r="AT75" s="251"/>
      <c r="AU75" s="251"/>
      <c r="AV75" s="251"/>
      <c r="AW75" s="251"/>
      <c r="AX75" s="251"/>
      <c r="AY75" s="250">
        <f t="shared" si="21"/>
        <v>0</v>
      </c>
      <c r="AZ75" s="250"/>
      <c r="BA75" s="250">
        <f t="shared" si="14"/>
        <v>0</v>
      </c>
      <c r="BB75" s="254" t="s">
        <v>2449</v>
      </c>
      <c r="BC75" s="269"/>
      <c r="BD75" s="269"/>
      <c r="BE75" s="269"/>
      <c r="BF75" s="269"/>
      <c r="BG75" s="269"/>
      <c r="BH75" s="249"/>
    </row>
    <row r="76" spans="1:60" ht="30" hidden="1" customHeight="1" x14ac:dyDescent="0.3">
      <c r="A76" s="250">
        <v>7705</v>
      </c>
      <c r="B76" s="250">
        <v>73</v>
      </c>
      <c r="C76" s="249">
        <v>2022</v>
      </c>
      <c r="D76" s="249"/>
      <c r="E76" s="249" t="s">
        <v>836</v>
      </c>
      <c r="F76" s="249" t="s">
        <v>813</v>
      </c>
      <c r="G76" s="250">
        <f t="shared" ca="1" si="18"/>
        <v>-743</v>
      </c>
      <c r="H76" s="251">
        <v>44634</v>
      </c>
      <c r="I76" s="249">
        <f t="shared" si="19"/>
        <v>16</v>
      </c>
      <c r="J76" s="251">
        <v>44650</v>
      </c>
      <c r="K76" s="249" t="str">
        <f t="shared" si="20"/>
        <v>DENTRO DO PRAZO</v>
      </c>
      <c r="L76" s="249" t="s">
        <v>2439</v>
      </c>
      <c r="M76" s="250">
        <v>12695</v>
      </c>
      <c r="N76" s="249" t="s">
        <v>839</v>
      </c>
      <c r="O76" s="249" t="s">
        <v>816</v>
      </c>
      <c r="P76" s="249" t="s">
        <v>915</v>
      </c>
      <c r="Q76" s="249" t="s">
        <v>2450</v>
      </c>
      <c r="R76" s="249"/>
      <c r="S76" s="249" t="s">
        <v>2451</v>
      </c>
      <c r="T76" s="249" t="s">
        <v>2442</v>
      </c>
      <c r="U76" s="251">
        <v>44753</v>
      </c>
      <c r="V76" s="235" t="s">
        <v>2443</v>
      </c>
      <c r="W76" s="251">
        <v>45117</v>
      </c>
      <c r="X76" s="250">
        <f t="shared" ca="1" si="22"/>
        <v>-276</v>
      </c>
      <c r="Y76" s="249" t="s">
        <v>921</v>
      </c>
      <c r="Z76" s="252" t="s">
        <v>2013</v>
      </c>
      <c r="AA76" s="252" t="s">
        <v>825</v>
      </c>
      <c r="AB76" s="252"/>
      <c r="AC76" s="252" t="s">
        <v>2014</v>
      </c>
      <c r="AD76" s="252" t="s">
        <v>922</v>
      </c>
      <c r="AE76" s="331">
        <f t="shared" si="23"/>
        <v>0</v>
      </c>
      <c r="AF76" s="331"/>
      <c r="AG76" s="329">
        <v>0</v>
      </c>
      <c r="AH76" s="329">
        <v>0</v>
      </c>
      <c r="AI76" s="267">
        <v>0</v>
      </c>
      <c r="AJ76" s="265"/>
      <c r="AK76" s="249"/>
      <c r="AL76" s="253" t="s">
        <v>2137</v>
      </c>
      <c r="AM76" s="249" t="s">
        <v>873</v>
      </c>
      <c r="AN76" s="249" t="s">
        <v>28</v>
      </c>
      <c r="AO76" s="249" t="s">
        <v>1132</v>
      </c>
      <c r="AP76" s="249"/>
      <c r="AQ76" s="269" t="s">
        <v>2452</v>
      </c>
      <c r="AR76" s="249"/>
      <c r="AS76" s="249"/>
      <c r="AT76" s="251"/>
      <c r="AU76" s="251"/>
      <c r="AV76" s="251"/>
      <c r="AW76" s="251"/>
      <c r="AX76" s="251"/>
      <c r="AY76" s="250">
        <f t="shared" si="21"/>
        <v>0</v>
      </c>
      <c r="AZ76" s="250"/>
      <c r="BA76" s="250">
        <f t="shared" si="14"/>
        <v>0</v>
      </c>
      <c r="BB76" s="254" t="s">
        <v>2453</v>
      </c>
      <c r="BC76" s="269"/>
      <c r="BD76" s="269"/>
      <c r="BE76" s="269"/>
      <c r="BF76" s="269"/>
      <c r="BG76" s="269"/>
      <c r="BH76" s="249"/>
    </row>
    <row r="77" spans="1:60" ht="30" customHeight="1" x14ac:dyDescent="0.3">
      <c r="A77" s="250">
        <v>7708</v>
      </c>
      <c r="B77" s="250">
        <v>645</v>
      </c>
      <c r="C77" s="249">
        <v>2022</v>
      </c>
      <c r="D77" s="249" t="s">
        <v>2197</v>
      </c>
      <c r="E77" s="249" t="s">
        <v>836</v>
      </c>
      <c r="F77" s="249" t="s">
        <v>813</v>
      </c>
      <c r="G77" s="250">
        <f t="shared" ca="1" si="18"/>
        <v>-752</v>
      </c>
      <c r="H77" s="251">
        <v>44638</v>
      </c>
      <c r="I77" s="249">
        <f t="shared" si="19"/>
        <v>3</v>
      </c>
      <c r="J77" s="251">
        <v>44641</v>
      </c>
      <c r="K77" s="249" t="str">
        <f t="shared" si="20"/>
        <v>FORA DE PRAZO</v>
      </c>
      <c r="L77" s="249" t="s">
        <v>2454</v>
      </c>
      <c r="M77" s="250">
        <v>12951</v>
      </c>
      <c r="N77" s="249" t="s">
        <v>914</v>
      </c>
      <c r="O77" s="249" t="s">
        <v>816</v>
      </c>
      <c r="P77" s="249" t="s">
        <v>1106</v>
      </c>
      <c r="Q77" s="249" t="s">
        <v>2455</v>
      </c>
      <c r="R77" s="249"/>
      <c r="S77" s="249" t="s">
        <v>2456</v>
      </c>
      <c r="T77" s="249" t="s">
        <v>2457</v>
      </c>
      <c r="U77" s="251">
        <v>44659</v>
      </c>
      <c r="V77" s="235" t="s">
        <v>2458</v>
      </c>
      <c r="W77" s="251">
        <v>45115</v>
      </c>
      <c r="X77" s="249" t="s">
        <v>2046</v>
      </c>
      <c r="Y77" s="249" t="s">
        <v>1389</v>
      </c>
      <c r="Z77" s="252" t="s">
        <v>2013</v>
      </c>
      <c r="AA77" s="252" t="s">
        <v>825</v>
      </c>
      <c r="AB77" s="252"/>
      <c r="AC77" s="252" t="s">
        <v>2014</v>
      </c>
      <c r="AD77" s="252" t="s">
        <v>922</v>
      </c>
      <c r="AE77" s="331">
        <f t="shared" si="23"/>
        <v>25184.94</v>
      </c>
      <c r="AF77" s="331"/>
      <c r="AG77" s="329">
        <v>0</v>
      </c>
      <c r="AH77" s="329">
        <v>25184.94</v>
      </c>
      <c r="AI77" s="267">
        <v>0</v>
      </c>
      <c r="AJ77" s="265"/>
      <c r="AK77" s="249"/>
      <c r="AL77" s="253" t="s">
        <v>1620</v>
      </c>
      <c r="AM77" s="249" t="s">
        <v>1116</v>
      </c>
      <c r="AN77" s="249" t="s">
        <v>22</v>
      </c>
      <c r="AO77" s="249" t="s">
        <v>1132</v>
      </c>
      <c r="AP77" s="249" t="s">
        <v>2459</v>
      </c>
      <c r="AQ77" s="269" t="s">
        <v>2460</v>
      </c>
      <c r="AR77" s="249" t="s">
        <v>2461</v>
      </c>
      <c r="AS77" s="249"/>
      <c r="AT77" s="251"/>
      <c r="AU77" s="251"/>
      <c r="AV77" s="251"/>
      <c r="AW77" s="251"/>
      <c r="AX77" s="251"/>
      <c r="AY77" s="250">
        <f t="shared" si="21"/>
        <v>0</v>
      </c>
      <c r="AZ77" s="250"/>
      <c r="BA77" s="250">
        <f t="shared" si="14"/>
        <v>25184.94</v>
      </c>
      <c r="BB77" s="269" t="s">
        <v>2462</v>
      </c>
      <c r="BC77" s="269" t="s">
        <v>2463</v>
      </c>
      <c r="BD77" s="269"/>
      <c r="BE77" s="269"/>
      <c r="BF77" s="269"/>
      <c r="BG77" s="269"/>
      <c r="BH77" s="249"/>
    </row>
    <row r="78" spans="1:60" ht="30" customHeight="1" x14ac:dyDescent="0.3">
      <c r="A78" s="250">
        <v>7711</v>
      </c>
      <c r="B78" s="250">
        <v>75</v>
      </c>
      <c r="C78" s="249">
        <v>2022</v>
      </c>
      <c r="D78" s="249" t="s">
        <v>2197</v>
      </c>
      <c r="E78" s="249" t="s">
        <v>836</v>
      </c>
      <c r="F78" s="249" t="s">
        <v>813</v>
      </c>
      <c r="G78" s="250">
        <f t="shared" ca="1" si="18"/>
        <v>-741</v>
      </c>
      <c r="H78" s="251">
        <v>44643</v>
      </c>
      <c r="I78" s="249">
        <f t="shared" si="19"/>
        <v>9</v>
      </c>
      <c r="J78" s="251">
        <v>44652</v>
      </c>
      <c r="K78" s="249" t="str">
        <f t="shared" si="20"/>
        <v>FORA DE PRAZO</v>
      </c>
      <c r="L78" s="249" t="s">
        <v>2464</v>
      </c>
      <c r="M78" s="250">
        <v>12709</v>
      </c>
      <c r="N78" s="249" t="s">
        <v>839</v>
      </c>
      <c r="O78" s="249" t="s">
        <v>816</v>
      </c>
      <c r="P78" s="249" t="s">
        <v>915</v>
      </c>
      <c r="Q78" s="249" t="s">
        <v>2465</v>
      </c>
      <c r="R78" s="249"/>
      <c r="S78" s="249" t="s">
        <v>2466</v>
      </c>
      <c r="T78" s="249" t="s">
        <v>2467</v>
      </c>
      <c r="U78" s="251">
        <v>44708</v>
      </c>
      <c r="V78" s="235" t="s">
        <v>2468</v>
      </c>
      <c r="W78" s="251">
        <v>45058</v>
      </c>
      <c r="X78" s="249" t="s">
        <v>825</v>
      </c>
      <c r="Y78" s="249" t="s">
        <v>921</v>
      </c>
      <c r="Z78" s="252" t="s">
        <v>2013</v>
      </c>
      <c r="AA78" s="252" t="s">
        <v>825</v>
      </c>
      <c r="AB78" s="252"/>
      <c r="AC78" s="252" t="s">
        <v>2014</v>
      </c>
      <c r="AD78" s="252" t="s">
        <v>922</v>
      </c>
      <c r="AE78" s="331">
        <f t="shared" si="23"/>
        <v>0</v>
      </c>
      <c r="AF78" s="331"/>
      <c r="AG78" s="329">
        <v>0</v>
      </c>
      <c r="AH78" s="329">
        <v>0</v>
      </c>
      <c r="AI78" s="267">
        <v>0</v>
      </c>
      <c r="AJ78" s="265"/>
      <c r="AK78" s="249"/>
      <c r="AL78" s="253" t="s">
        <v>1620</v>
      </c>
      <c r="AM78" s="249" t="s">
        <v>873</v>
      </c>
      <c r="AN78" s="249" t="s">
        <v>28</v>
      </c>
      <c r="AO78" s="249" t="s">
        <v>1132</v>
      </c>
      <c r="AP78" s="249"/>
      <c r="AQ78" s="269"/>
      <c r="AR78" s="249"/>
      <c r="AS78" s="249"/>
      <c r="AT78" s="251"/>
      <c r="AU78" s="251"/>
      <c r="AV78" s="251"/>
      <c r="AW78" s="251"/>
      <c r="AX78" s="251"/>
      <c r="AY78" s="250">
        <f t="shared" si="21"/>
        <v>0</v>
      </c>
      <c r="AZ78" s="250"/>
      <c r="BA78" s="250">
        <f t="shared" si="14"/>
        <v>0</v>
      </c>
      <c r="BB78" s="269" t="s">
        <v>2469</v>
      </c>
      <c r="BC78" s="269"/>
      <c r="BD78" s="269"/>
      <c r="BE78" s="269"/>
      <c r="BF78" s="269"/>
      <c r="BG78" s="269"/>
      <c r="BH78" s="249"/>
    </row>
    <row r="79" spans="1:60" s="395" customFormat="1" ht="30" customHeight="1" x14ac:dyDescent="0.35">
      <c r="A79" s="383">
        <v>7712</v>
      </c>
      <c r="B79" s="383">
        <v>76</v>
      </c>
      <c r="C79" s="249">
        <v>2022</v>
      </c>
      <c r="D79" s="249" t="s">
        <v>2197</v>
      </c>
      <c r="E79" s="249" t="s">
        <v>836</v>
      </c>
      <c r="F79" s="249" t="s">
        <v>813</v>
      </c>
      <c r="G79" s="250">
        <f t="shared" ca="1" si="18"/>
        <v>-741</v>
      </c>
      <c r="H79" s="251">
        <v>44643</v>
      </c>
      <c r="I79" s="249">
        <f t="shared" si="19"/>
        <v>9</v>
      </c>
      <c r="J79" s="251">
        <v>44652</v>
      </c>
      <c r="K79" s="249" t="str">
        <f t="shared" si="20"/>
        <v>FORA DE PRAZO</v>
      </c>
      <c r="L79" s="249" t="s">
        <v>2464</v>
      </c>
      <c r="M79" s="250">
        <v>12710</v>
      </c>
      <c r="N79" s="249" t="s">
        <v>839</v>
      </c>
      <c r="O79" s="384" t="s">
        <v>816</v>
      </c>
      <c r="P79" s="249" t="s">
        <v>915</v>
      </c>
      <c r="Q79" s="384" t="s">
        <v>2470</v>
      </c>
      <c r="R79" s="293" t="s">
        <v>2471</v>
      </c>
      <c r="S79" s="249" t="s">
        <v>2472</v>
      </c>
      <c r="T79" s="384" t="s">
        <v>2467</v>
      </c>
      <c r="U79" s="251">
        <v>44708</v>
      </c>
      <c r="V79" s="141" t="s">
        <v>2468</v>
      </c>
      <c r="W79" s="385">
        <v>45058</v>
      </c>
      <c r="X79" s="249" t="s">
        <v>825</v>
      </c>
      <c r="Y79" s="249" t="s">
        <v>921</v>
      </c>
      <c r="Z79" s="386" t="s">
        <v>2013</v>
      </c>
      <c r="AA79" s="252" t="s">
        <v>825</v>
      </c>
      <c r="AB79" s="386"/>
      <c r="AC79" s="252" t="s">
        <v>2014</v>
      </c>
      <c r="AD79" s="386" t="s">
        <v>922</v>
      </c>
      <c r="AE79" s="387">
        <f t="shared" si="23"/>
        <v>6084</v>
      </c>
      <c r="AF79" s="387"/>
      <c r="AG79" s="388">
        <v>0</v>
      </c>
      <c r="AH79" s="388">
        <f>7784-1700</f>
        <v>6084</v>
      </c>
      <c r="AI79" s="377">
        <v>0</v>
      </c>
      <c r="AJ79" s="378"/>
      <c r="AK79" s="334"/>
      <c r="AL79" s="379" t="s">
        <v>1620</v>
      </c>
      <c r="AM79" s="334" t="s">
        <v>873</v>
      </c>
      <c r="AN79" s="334" t="s">
        <v>28</v>
      </c>
      <c r="AO79" s="334" t="s">
        <v>1132</v>
      </c>
      <c r="AP79" s="334"/>
      <c r="AQ79" s="380"/>
      <c r="AR79" s="334"/>
      <c r="AS79" s="334"/>
      <c r="AT79" s="373"/>
      <c r="AU79" s="373"/>
      <c r="AV79" s="373"/>
      <c r="AW79" s="373"/>
      <c r="AX79" s="373"/>
      <c r="AY79" s="371">
        <f t="shared" si="21"/>
        <v>0</v>
      </c>
      <c r="AZ79" s="371"/>
      <c r="BA79" s="250">
        <f t="shared" si="14"/>
        <v>6084</v>
      </c>
      <c r="BB79" s="393" t="s">
        <v>2473</v>
      </c>
      <c r="BC79" s="400" t="s">
        <v>2474</v>
      </c>
      <c r="BD79" s="393"/>
      <c r="BE79" s="393"/>
      <c r="BF79" s="393"/>
      <c r="BG79" s="393"/>
      <c r="BH79" s="384"/>
    </row>
    <row r="80" spans="1:60" ht="30" customHeight="1" x14ac:dyDescent="0.3">
      <c r="A80" s="250">
        <v>7713</v>
      </c>
      <c r="B80" s="250">
        <v>77</v>
      </c>
      <c r="C80" s="249">
        <v>2022</v>
      </c>
      <c r="D80" s="249" t="s">
        <v>2197</v>
      </c>
      <c r="E80" s="249" t="s">
        <v>836</v>
      </c>
      <c r="F80" s="249" t="s">
        <v>813</v>
      </c>
      <c r="G80" s="250">
        <f t="shared" ca="1" si="18"/>
        <v>-741</v>
      </c>
      <c r="H80" s="251">
        <v>44643</v>
      </c>
      <c r="I80" s="249">
        <f t="shared" si="19"/>
        <v>9</v>
      </c>
      <c r="J80" s="251">
        <v>44652</v>
      </c>
      <c r="K80" s="249" t="str">
        <f t="shared" si="20"/>
        <v>FORA DE PRAZO</v>
      </c>
      <c r="L80" s="249" t="s">
        <v>2464</v>
      </c>
      <c r="M80" s="250">
        <v>12711</v>
      </c>
      <c r="N80" s="249" t="s">
        <v>839</v>
      </c>
      <c r="O80" s="249" t="s">
        <v>816</v>
      </c>
      <c r="P80" s="249" t="s">
        <v>915</v>
      </c>
      <c r="Q80" s="249" t="s">
        <v>2475</v>
      </c>
      <c r="R80" s="249"/>
      <c r="S80" s="249" t="s">
        <v>2476</v>
      </c>
      <c r="T80" s="249" t="s">
        <v>2467</v>
      </c>
      <c r="U80" s="251">
        <v>44645</v>
      </c>
      <c r="V80" s="235" t="s">
        <v>2468</v>
      </c>
      <c r="W80" s="251">
        <v>45058</v>
      </c>
      <c r="X80" s="249" t="s">
        <v>825</v>
      </c>
      <c r="Y80" s="249" t="s">
        <v>921</v>
      </c>
      <c r="Z80" s="252" t="s">
        <v>2013</v>
      </c>
      <c r="AA80" s="252" t="s">
        <v>825</v>
      </c>
      <c r="AB80" s="252"/>
      <c r="AC80" s="252" t="s">
        <v>2014</v>
      </c>
      <c r="AD80" s="252" t="s">
        <v>922</v>
      </c>
      <c r="AE80" s="331">
        <f t="shared" si="23"/>
        <v>0</v>
      </c>
      <c r="AF80" s="331"/>
      <c r="AG80" s="329">
        <v>0</v>
      </c>
      <c r="AH80" s="329">
        <v>0</v>
      </c>
      <c r="AI80" s="267">
        <v>0</v>
      </c>
      <c r="AJ80" s="265"/>
      <c r="AK80" s="249"/>
      <c r="AL80" s="253" t="s">
        <v>1620</v>
      </c>
      <c r="AM80" s="249" t="s">
        <v>873</v>
      </c>
      <c r="AN80" s="249" t="s">
        <v>28</v>
      </c>
      <c r="AO80" s="249" t="s">
        <v>1132</v>
      </c>
      <c r="AP80" s="249"/>
      <c r="AQ80" s="269"/>
      <c r="AR80" s="249"/>
      <c r="AS80" s="249"/>
      <c r="AT80" s="251"/>
      <c r="AU80" s="251"/>
      <c r="AV80" s="251"/>
      <c r="AW80" s="251"/>
      <c r="AX80" s="251"/>
      <c r="AY80" s="250">
        <f t="shared" si="21"/>
        <v>0</v>
      </c>
      <c r="AZ80" s="250"/>
      <c r="BA80" s="250">
        <f t="shared" si="14"/>
        <v>0</v>
      </c>
      <c r="BB80" s="269" t="s">
        <v>2477</v>
      </c>
      <c r="BC80" s="269"/>
      <c r="BD80" s="269"/>
      <c r="BE80" s="269"/>
      <c r="BF80" s="269"/>
      <c r="BG80" s="269"/>
      <c r="BH80" s="249"/>
    </row>
    <row r="81" spans="1:60" ht="30" customHeight="1" x14ac:dyDescent="0.35">
      <c r="A81" s="250">
        <v>7719</v>
      </c>
      <c r="B81" s="250">
        <v>48</v>
      </c>
      <c r="C81" s="249">
        <v>2022</v>
      </c>
      <c r="D81" s="249" t="s">
        <v>2030</v>
      </c>
      <c r="E81" s="249" t="s">
        <v>836</v>
      </c>
      <c r="F81" s="249" t="s">
        <v>813</v>
      </c>
      <c r="G81" s="250">
        <f t="shared" ca="1" si="18"/>
        <v>-741</v>
      </c>
      <c r="H81" s="251">
        <v>44651</v>
      </c>
      <c r="I81" s="249">
        <f t="shared" si="19"/>
        <v>1</v>
      </c>
      <c r="J81" s="251">
        <v>44652</v>
      </c>
      <c r="K81" s="249" t="str">
        <f t="shared" si="20"/>
        <v>FORA DE PRAZO</v>
      </c>
      <c r="L81" s="249" t="s">
        <v>2478</v>
      </c>
      <c r="M81" s="250">
        <v>12774</v>
      </c>
      <c r="N81" s="249" t="s">
        <v>839</v>
      </c>
      <c r="O81" s="249" t="s">
        <v>840</v>
      </c>
      <c r="P81" s="249" t="s">
        <v>1649</v>
      </c>
      <c r="Q81" s="249" t="s">
        <v>2479</v>
      </c>
      <c r="R81" s="249"/>
      <c r="S81" s="249" t="s">
        <v>2480</v>
      </c>
      <c r="T81" s="249" t="s">
        <v>2481</v>
      </c>
      <c r="U81" s="251">
        <v>44652</v>
      </c>
      <c r="V81" s="235" t="s">
        <v>2482</v>
      </c>
      <c r="W81" s="251">
        <v>45199</v>
      </c>
      <c r="X81" s="250">
        <f ca="1">W81-TODAY()</f>
        <v>-194</v>
      </c>
      <c r="Y81" s="249" t="s">
        <v>921</v>
      </c>
      <c r="Z81" s="252">
        <v>1200</v>
      </c>
      <c r="AA81" s="252" t="s">
        <v>825</v>
      </c>
      <c r="AB81" s="252" t="s">
        <v>2483</v>
      </c>
      <c r="AC81" s="252" t="s">
        <v>2014</v>
      </c>
      <c r="AD81" s="252">
        <v>1200</v>
      </c>
      <c r="AE81" s="252">
        <f>AG81+AH81-AF81</f>
        <v>10044</v>
      </c>
      <c r="AF81" s="252"/>
      <c r="AG81" s="329">
        <v>4464</v>
      </c>
      <c r="AH81" s="335">
        <v>5580</v>
      </c>
      <c r="AI81" s="267">
        <v>0</v>
      </c>
      <c r="AJ81" s="265"/>
      <c r="AK81" s="249"/>
      <c r="AL81" s="253" t="s">
        <v>2484</v>
      </c>
      <c r="AM81" s="249" t="s">
        <v>841</v>
      </c>
      <c r="AN81" s="249" t="s">
        <v>16</v>
      </c>
      <c r="AO81" s="249" t="s">
        <v>1132</v>
      </c>
      <c r="AP81" s="249"/>
      <c r="AQ81" s="269"/>
      <c r="AR81" s="249"/>
      <c r="AS81" s="249"/>
      <c r="AT81" s="251"/>
      <c r="AU81" s="251"/>
      <c r="AV81" s="251"/>
      <c r="AW81" s="251"/>
      <c r="AX81" s="251"/>
      <c r="AY81" s="250">
        <f t="shared" si="21"/>
        <v>0</v>
      </c>
      <c r="AZ81" s="250"/>
      <c r="BA81" s="250">
        <f t="shared" si="14"/>
        <v>10044</v>
      </c>
      <c r="BB81" s="254" t="s">
        <v>2485</v>
      </c>
      <c r="BC81" s="254" t="s">
        <v>2486</v>
      </c>
      <c r="BD81" s="254"/>
      <c r="BE81" s="254"/>
      <c r="BF81" s="254" t="s">
        <v>2487</v>
      </c>
      <c r="BG81" s="269"/>
      <c r="BH81" s="249"/>
    </row>
    <row r="82" spans="1:60" ht="30" hidden="1" customHeight="1" x14ac:dyDescent="0.35">
      <c r="A82" s="250">
        <v>7720</v>
      </c>
      <c r="B82" s="245" t="s">
        <v>1998</v>
      </c>
      <c r="C82" s="249">
        <v>2022</v>
      </c>
      <c r="D82" s="249"/>
      <c r="E82" s="249" t="s">
        <v>836</v>
      </c>
      <c r="F82" s="249" t="s">
        <v>813</v>
      </c>
      <c r="G82" s="250">
        <f t="shared" ca="1" si="18"/>
        <v>-755</v>
      </c>
      <c r="H82" s="251">
        <v>44637</v>
      </c>
      <c r="I82" s="249">
        <f t="shared" si="19"/>
        <v>1</v>
      </c>
      <c r="J82" s="251">
        <v>44638</v>
      </c>
      <c r="K82" s="249" t="str">
        <f t="shared" si="20"/>
        <v>FORA DE PRAZO</v>
      </c>
      <c r="L82" s="249" t="s">
        <v>2488</v>
      </c>
      <c r="M82" s="250">
        <v>12737</v>
      </c>
      <c r="N82" s="249" t="s">
        <v>914</v>
      </c>
      <c r="O82" s="249" t="s">
        <v>816</v>
      </c>
      <c r="P82" s="249" t="s">
        <v>1249</v>
      </c>
      <c r="Q82" s="249" t="s">
        <v>2489</v>
      </c>
      <c r="R82" s="249"/>
      <c r="S82" s="249" t="s">
        <v>2490</v>
      </c>
      <c r="T82" s="249" t="s">
        <v>2491</v>
      </c>
      <c r="U82" s="251">
        <v>44606</v>
      </c>
      <c r="V82" s="235" t="s">
        <v>2492</v>
      </c>
      <c r="W82" s="251">
        <v>44971</v>
      </c>
      <c r="X82" s="249" t="s">
        <v>825</v>
      </c>
      <c r="Y82" s="249" t="s">
        <v>846</v>
      </c>
      <c r="Z82" s="252" t="s">
        <v>2013</v>
      </c>
      <c r="AA82" s="252" t="s">
        <v>825</v>
      </c>
      <c r="AB82" s="252"/>
      <c r="AC82" s="252" t="s">
        <v>2014</v>
      </c>
      <c r="AD82" s="252">
        <v>41520.99</v>
      </c>
      <c r="AE82" s="331">
        <f>AG82+AH82</f>
        <v>0</v>
      </c>
      <c r="AF82" s="331"/>
      <c r="AG82" s="329">
        <v>0</v>
      </c>
      <c r="AH82" s="329">
        <v>0</v>
      </c>
      <c r="AI82" s="267">
        <v>0</v>
      </c>
      <c r="AJ82" s="265"/>
      <c r="AK82" s="249"/>
      <c r="AL82" s="253" t="s">
        <v>2484</v>
      </c>
      <c r="AM82" s="249" t="s">
        <v>1953</v>
      </c>
      <c r="AN82" s="249" t="s">
        <v>14</v>
      </c>
      <c r="AO82" s="249" t="s">
        <v>1132</v>
      </c>
      <c r="AP82" s="249" t="s">
        <v>2493</v>
      </c>
      <c r="AQ82" s="269"/>
      <c r="AR82" s="249"/>
      <c r="AS82" s="249"/>
      <c r="AT82" s="251"/>
      <c r="AU82" s="251"/>
      <c r="AV82" s="251"/>
      <c r="AW82" s="251"/>
      <c r="AX82" s="251"/>
      <c r="AY82" s="250">
        <f t="shared" si="21"/>
        <v>0</v>
      </c>
      <c r="AZ82" s="250"/>
      <c r="BA82" s="250">
        <f t="shared" si="14"/>
        <v>0</v>
      </c>
      <c r="BB82" s="272" t="s">
        <v>2494</v>
      </c>
      <c r="BC82" s="269"/>
      <c r="BD82" s="269"/>
      <c r="BE82" s="269"/>
      <c r="BF82" s="269"/>
      <c r="BG82" s="269"/>
      <c r="BH82" s="249"/>
    </row>
    <row r="83" spans="1:60" ht="30" hidden="1" customHeight="1" x14ac:dyDescent="0.3">
      <c r="A83" s="250">
        <v>7729</v>
      </c>
      <c r="B83" s="245" t="s">
        <v>1998</v>
      </c>
      <c r="C83" s="249">
        <v>2022</v>
      </c>
      <c r="D83" s="249"/>
      <c r="E83" s="249" t="s">
        <v>836</v>
      </c>
      <c r="F83" s="249" t="s">
        <v>813</v>
      </c>
      <c r="G83" s="250">
        <f t="shared" ca="1" si="18"/>
        <v>-729</v>
      </c>
      <c r="H83" s="251">
        <v>44658</v>
      </c>
      <c r="I83" s="249">
        <f t="shared" si="19"/>
        <v>6</v>
      </c>
      <c r="J83" s="251">
        <v>44664</v>
      </c>
      <c r="K83" s="249" t="str">
        <f t="shared" si="20"/>
        <v>FORA DE PRAZO</v>
      </c>
      <c r="L83" s="249" t="s">
        <v>2495</v>
      </c>
      <c r="M83" s="250">
        <v>12870</v>
      </c>
      <c r="N83" s="249" t="s">
        <v>1016</v>
      </c>
      <c r="O83" s="249" t="s">
        <v>816</v>
      </c>
      <c r="P83" s="249" t="s">
        <v>817</v>
      </c>
      <c r="Q83" s="249" t="s">
        <v>2496</v>
      </c>
      <c r="R83" s="249"/>
      <c r="S83" s="249" t="s">
        <v>2497</v>
      </c>
      <c r="T83" s="249" t="s">
        <v>2498</v>
      </c>
      <c r="U83" s="251">
        <v>44679</v>
      </c>
      <c r="V83" s="235" t="s">
        <v>2499</v>
      </c>
      <c r="W83" s="251">
        <v>45036</v>
      </c>
      <c r="X83" s="249" t="s">
        <v>2046</v>
      </c>
      <c r="Y83" s="249" t="s">
        <v>1389</v>
      </c>
      <c r="Z83" s="252" t="s">
        <v>2013</v>
      </c>
      <c r="AA83" s="252">
        <v>1634.21</v>
      </c>
      <c r="AB83" s="252"/>
      <c r="AC83" s="252" t="s">
        <v>2014</v>
      </c>
      <c r="AD83" s="252" t="s">
        <v>922</v>
      </c>
      <c r="AE83" s="331">
        <f>AG83+AH83</f>
        <v>6551.24</v>
      </c>
      <c r="AF83" s="331"/>
      <c r="AG83" s="329">
        <v>6551.24</v>
      </c>
      <c r="AH83" s="329"/>
      <c r="AI83" s="267">
        <v>0</v>
      </c>
      <c r="AJ83" s="265"/>
      <c r="AK83" s="249"/>
      <c r="AL83" s="253" t="s">
        <v>2500</v>
      </c>
      <c r="AM83" s="249" t="s">
        <v>873</v>
      </c>
      <c r="AN83" s="249" t="s">
        <v>28</v>
      </c>
      <c r="AO83" s="249" t="s">
        <v>1132</v>
      </c>
      <c r="AP83" s="249" t="s">
        <v>2501</v>
      </c>
      <c r="AQ83" s="269"/>
      <c r="AR83" s="249"/>
      <c r="AS83" s="249"/>
      <c r="AT83" s="251"/>
      <c r="AU83" s="251"/>
      <c r="AV83" s="251"/>
      <c r="AW83" s="251"/>
      <c r="AX83" s="251"/>
      <c r="AY83" s="250">
        <f t="shared" si="21"/>
        <v>0</v>
      </c>
      <c r="AZ83" s="250"/>
      <c r="BA83" s="250">
        <f t="shared" si="14"/>
        <v>6551.24</v>
      </c>
      <c r="BB83" s="269" t="s">
        <v>2502</v>
      </c>
      <c r="BC83" s="269"/>
      <c r="BD83" s="269"/>
      <c r="BE83" s="269"/>
      <c r="BF83" s="269"/>
      <c r="BG83" s="269"/>
      <c r="BH83" s="249"/>
    </row>
    <row r="84" spans="1:60" ht="30" hidden="1" customHeight="1" x14ac:dyDescent="0.35">
      <c r="A84" s="250">
        <v>7744</v>
      </c>
      <c r="B84" s="250">
        <v>125</v>
      </c>
      <c r="C84" s="249">
        <v>2022</v>
      </c>
      <c r="D84" s="249"/>
      <c r="E84" s="249" t="s">
        <v>836</v>
      </c>
      <c r="F84" s="249" t="s">
        <v>813</v>
      </c>
      <c r="G84" s="250">
        <f t="shared" ca="1" si="18"/>
        <v>-687</v>
      </c>
      <c r="H84" s="251">
        <v>44644</v>
      </c>
      <c r="I84" s="249">
        <f t="shared" si="19"/>
        <v>62</v>
      </c>
      <c r="J84" s="251">
        <v>44706</v>
      </c>
      <c r="K84" s="249" t="str">
        <f t="shared" si="20"/>
        <v>DENTRO DO PRAZO</v>
      </c>
      <c r="L84" s="249" t="s">
        <v>2503</v>
      </c>
      <c r="M84" s="250">
        <v>12892</v>
      </c>
      <c r="N84" s="249" t="s">
        <v>839</v>
      </c>
      <c r="O84" s="249" t="s">
        <v>816</v>
      </c>
      <c r="P84" s="249" t="s">
        <v>817</v>
      </c>
      <c r="Q84" s="249" t="s">
        <v>2504</v>
      </c>
      <c r="R84" s="249"/>
      <c r="S84" s="249" t="s">
        <v>2505</v>
      </c>
      <c r="T84" s="249" t="s">
        <v>2506</v>
      </c>
      <c r="U84" s="251">
        <v>44706</v>
      </c>
      <c r="V84" s="235" t="s">
        <v>2507</v>
      </c>
      <c r="W84" s="251">
        <v>45436</v>
      </c>
      <c r="X84" s="250">
        <f ca="1">W84-TODAY()</f>
        <v>43</v>
      </c>
      <c r="Y84" s="249" t="s">
        <v>1389</v>
      </c>
      <c r="Z84" s="252">
        <v>204.61</v>
      </c>
      <c r="AA84" s="252" t="s">
        <v>825</v>
      </c>
      <c r="AB84" s="252"/>
      <c r="AC84" s="252" t="s">
        <v>2014</v>
      </c>
      <c r="AD84" s="252">
        <f>Z84*24</f>
        <v>4910.6400000000003</v>
      </c>
      <c r="AE84" s="331">
        <f>AG84+AH84</f>
        <v>2046.1000000000001</v>
      </c>
      <c r="AF84" s="331"/>
      <c r="AG84" s="329">
        <f>204.61*4</f>
        <v>818.44</v>
      </c>
      <c r="AH84" s="335">
        <v>1227.6600000000001</v>
      </c>
      <c r="AI84" s="267">
        <v>0</v>
      </c>
      <c r="AJ84" s="265"/>
      <c r="AK84" s="249"/>
      <c r="AL84" s="253" t="s">
        <v>2174</v>
      </c>
      <c r="AM84" s="249" t="s">
        <v>828</v>
      </c>
      <c r="AN84" s="249" t="s">
        <v>908</v>
      </c>
      <c r="AO84" s="249" t="s">
        <v>13</v>
      </c>
      <c r="AP84" s="249" t="s">
        <v>2508</v>
      </c>
      <c r="AQ84" s="269"/>
      <c r="AR84" s="249"/>
      <c r="AS84" s="249"/>
      <c r="AT84" s="251"/>
      <c r="AU84" s="251"/>
      <c r="AV84" s="251"/>
      <c r="AW84" s="251"/>
      <c r="AX84" s="251"/>
      <c r="AY84" s="250">
        <f t="shared" si="21"/>
        <v>0</v>
      </c>
      <c r="AZ84" s="250"/>
      <c r="BA84" s="250">
        <f t="shared" si="14"/>
        <v>2046.1000000000001</v>
      </c>
      <c r="BB84" s="269" t="s">
        <v>2509</v>
      </c>
      <c r="BC84" s="269"/>
      <c r="BD84" s="269"/>
      <c r="BE84" s="269"/>
      <c r="BF84" s="269"/>
      <c r="BG84" s="269"/>
      <c r="BH84" s="249"/>
    </row>
    <row r="85" spans="1:60" ht="30" hidden="1" customHeight="1" x14ac:dyDescent="0.35">
      <c r="A85" s="250">
        <v>7754</v>
      </c>
      <c r="B85" s="250">
        <v>49</v>
      </c>
      <c r="C85" s="249">
        <v>2022</v>
      </c>
      <c r="D85" s="249"/>
      <c r="E85" s="249" t="s">
        <v>836</v>
      </c>
      <c r="F85" s="249" t="s">
        <v>813</v>
      </c>
      <c r="G85" s="250">
        <f t="shared" ca="1" si="18"/>
        <v>-692</v>
      </c>
      <c r="H85" s="251">
        <v>44694</v>
      </c>
      <c r="I85" s="249">
        <f t="shared" si="19"/>
        <v>7</v>
      </c>
      <c r="J85" s="251">
        <v>44701</v>
      </c>
      <c r="K85" s="249" t="str">
        <f t="shared" si="20"/>
        <v>FORA DE PRAZO</v>
      </c>
      <c r="L85" s="249" t="s">
        <v>2510</v>
      </c>
      <c r="M85" s="250">
        <v>12942</v>
      </c>
      <c r="N85" s="249" t="s">
        <v>839</v>
      </c>
      <c r="O85" s="249" t="s">
        <v>816</v>
      </c>
      <c r="P85" s="249" t="s">
        <v>1979</v>
      </c>
      <c r="Q85" s="249" t="s">
        <v>2511</v>
      </c>
      <c r="R85" s="249"/>
      <c r="S85" s="249" t="s">
        <v>2512</v>
      </c>
      <c r="T85" s="249" t="s">
        <v>2513</v>
      </c>
      <c r="U85" s="251">
        <v>44735</v>
      </c>
      <c r="V85" s="235" t="s">
        <v>2514</v>
      </c>
      <c r="W85" s="251">
        <v>45452</v>
      </c>
      <c r="X85" s="250">
        <f ca="1">W85-TODAY()</f>
        <v>59</v>
      </c>
      <c r="Y85" s="249" t="s">
        <v>1389</v>
      </c>
      <c r="Z85" s="252" t="s">
        <v>2013</v>
      </c>
      <c r="AA85" s="252" t="s">
        <v>825</v>
      </c>
      <c r="AB85" s="252"/>
      <c r="AC85" s="252" t="s">
        <v>2014</v>
      </c>
      <c r="AD85" s="252" t="s">
        <v>922</v>
      </c>
      <c r="AE85" s="331">
        <f>AG85+AH85</f>
        <v>4932.82</v>
      </c>
      <c r="AF85" s="331"/>
      <c r="AG85" s="329">
        <v>0</v>
      </c>
      <c r="AH85" s="329">
        <v>4932.82</v>
      </c>
      <c r="AI85" s="267">
        <v>0</v>
      </c>
      <c r="AJ85" s="265"/>
      <c r="AK85" s="249"/>
      <c r="AL85" s="253" t="s">
        <v>2484</v>
      </c>
      <c r="AM85" s="249" t="s">
        <v>1116</v>
      </c>
      <c r="AN85" s="249" t="s">
        <v>22</v>
      </c>
      <c r="AO85" s="249" t="s">
        <v>13</v>
      </c>
      <c r="AP85" s="249"/>
      <c r="AQ85" s="269"/>
      <c r="AR85" s="249"/>
      <c r="AS85" s="249"/>
      <c r="AT85" s="251"/>
      <c r="AU85" s="251"/>
      <c r="AV85" s="251"/>
      <c r="AW85" s="251"/>
      <c r="AX85" s="251"/>
      <c r="AY85" s="250">
        <f t="shared" si="21"/>
        <v>0</v>
      </c>
      <c r="AZ85" s="250"/>
      <c r="BA85" s="250">
        <f t="shared" si="14"/>
        <v>4932.82</v>
      </c>
      <c r="BB85" s="237" t="s">
        <v>2515</v>
      </c>
      <c r="BC85" s="269"/>
      <c r="BD85" s="269"/>
      <c r="BE85" s="269"/>
      <c r="BF85" s="269"/>
      <c r="BG85" s="269" t="s">
        <v>2516</v>
      </c>
      <c r="BH85" s="249"/>
    </row>
    <row r="86" spans="1:60" ht="30" hidden="1" customHeight="1" x14ac:dyDescent="0.35">
      <c r="A86" s="250">
        <v>7768</v>
      </c>
      <c r="B86" s="250">
        <v>206</v>
      </c>
      <c r="C86" s="249">
        <v>2022</v>
      </c>
      <c r="D86" s="249"/>
      <c r="E86" s="249" t="s">
        <v>836</v>
      </c>
      <c r="F86" s="249" t="s">
        <v>813</v>
      </c>
      <c r="G86" s="250">
        <f t="shared" ca="1" si="18"/>
        <v>-681</v>
      </c>
      <c r="H86" s="251">
        <v>44680</v>
      </c>
      <c r="I86" s="249">
        <f t="shared" si="19"/>
        <v>32</v>
      </c>
      <c r="J86" s="251">
        <v>44712</v>
      </c>
      <c r="K86" s="249" t="str">
        <f t="shared" si="20"/>
        <v>DENTRO DO PRAZO</v>
      </c>
      <c r="L86" s="249" t="s">
        <v>2517</v>
      </c>
      <c r="M86" s="250">
        <v>12911</v>
      </c>
      <c r="N86" s="249" t="s">
        <v>914</v>
      </c>
      <c r="O86" s="249" t="s">
        <v>816</v>
      </c>
      <c r="P86" s="249" t="s">
        <v>1980</v>
      </c>
      <c r="Q86" s="249" t="s">
        <v>2518</v>
      </c>
      <c r="R86" s="249"/>
      <c r="S86" s="249" t="s">
        <v>2519</v>
      </c>
      <c r="T86" s="249" t="s">
        <v>2520</v>
      </c>
      <c r="U86" s="251">
        <v>44726</v>
      </c>
      <c r="V86" s="235" t="s">
        <v>2521</v>
      </c>
      <c r="W86" s="251">
        <v>45442</v>
      </c>
      <c r="X86" s="250">
        <f ca="1">W86-TODAY()</f>
        <v>49</v>
      </c>
      <c r="Y86" s="249" t="s">
        <v>921</v>
      </c>
      <c r="Z86" s="252">
        <v>312</v>
      </c>
      <c r="AA86" s="252" t="s">
        <v>825</v>
      </c>
      <c r="AB86" s="252"/>
      <c r="AC86" s="252" t="s">
        <v>2014</v>
      </c>
      <c r="AD86" s="252">
        <f>Z86*24</f>
        <v>7488</v>
      </c>
      <c r="AE86" s="331">
        <f>AG86+AH86</f>
        <v>3356.89</v>
      </c>
      <c r="AF86" s="331"/>
      <c r="AG86" s="329">
        <v>1248</v>
      </c>
      <c r="AH86" s="335">
        <v>2108.89</v>
      </c>
      <c r="AI86" s="267">
        <v>0</v>
      </c>
      <c r="AJ86" s="265"/>
      <c r="AK86" s="249"/>
      <c r="AL86" s="253" t="s">
        <v>907</v>
      </c>
      <c r="AM86" s="249" t="s">
        <v>1116</v>
      </c>
      <c r="AN86" s="249" t="s">
        <v>22</v>
      </c>
      <c r="AO86" s="249" t="s">
        <v>13</v>
      </c>
      <c r="AP86" s="249"/>
      <c r="AQ86" s="269"/>
      <c r="AR86" s="249"/>
      <c r="AS86" s="249"/>
      <c r="AT86" s="251"/>
      <c r="AU86" s="251"/>
      <c r="AV86" s="251"/>
      <c r="AW86" s="251"/>
      <c r="AX86" s="251"/>
      <c r="AY86" s="250">
        <f t="shared" si="21"/>
        <v>0</v>
      </c>
      <c r="AZ86" s="250"/>
      <c r="BA86" s="250">
        <f t="shared" si="14"/>
        <v>3356.89</v>
      </c>
      <c r="BB86" s="237" t="s">
        <v>2522</v>
      </c>
      <c r="BC86" s="269"/>
      <c r="BD86" s="269"/>
      <c r="BE86" s="269"/>
      <c r="BF86" s="269"/>
      <c r="BG86" s="269"/>
      <c r="BH86" s="249"/>
    </row>
    <row r="87" spans="1:60" ht="30" hidden="1" customHeight="1" x14ac:dyDescent="0.3">
      <c r="A87" s="250">
        <v>7770</v>
      </c>
      <c r="B87" s="250">
        <v>155</v>
      </c>
      <c r="C87" s="249">
        <v>2022</v>
      </c>
      <c r="D87" s="249"/>
      <c r="E87" s="249" t="s">
        <v>836</v>
      </c>
      <c r="F87" s="249" t="s">
        <v>813</v>
      </c>
      <c r="G87" s="250">
        <f t="shared" ca="1" si="18"/>
        <v>-695</v>
      </c>
      <c r="H87" s="251">
        <v>44676</v>
      </c>
      <c r="I87" s="249">
        <f t="shared" si="19"/>
        <v>22</v>
      </c>
      <c r="J87" s="251">
        <v>44698</v>
      </c>
      <c r="K87" s="249" t="str">
        <f t="shared" si="20"/>
        <v>DENTRO DO PRAZO</v>
      </c>
      <c r="L87" s="249" t="s">
        <v>2523</v>
      </c>
      <c r="M87" s="250">
        <v>12908</v>
      </c>
      <c r="N87" s="249" t="s">
        <v>1016</v>
      </c>
      <c r="O87" s="249" t="s">
        <v>840</v>
      </c>
      <c r="P87" s="249" t="s">
        <v>1649</v>
      </c>
      <c r="Q87" s="249" t="s">
        <v>2524</v>
      </c>
      <c r="R87" s="249"/>
      <c r="S87" s="249" t="s">
        <v>2525</v>
      </c>
      <c r="T87" s="249" t="s">
        <v>2526</v>
      </c>
      <c r="U87" s="251">
        <v>44727</v>
      </c>
      <c r="V87" s="235" t="s">
        <v>2527</v>
      </c>
      <c r="W87" s="251">
        <v>45065</v>
      </c>
      <c r="X87" s="249" t="s">
        <v>2046</v>
      </c>
      <c r="Y87" s="249" t="s">
        <v>921</v>
      </c>
      <c r="Z87" s="252" t="s">
        <v>2013</v>
      </c>
      <c r="AA87" s="252" t="s">
        <v>825</v>
      </c>
      <c r="AB87" s="252" t="s">
        <v>2136</v>
      </c>
      <c r="AC87" s="252"/>
      <c r="AD87" s="252" t="s">
        <v>922</v>
      </c>
      <c r="AE87" s="252">
        <v>0</v>
      </c>
      <c r="AF87" s="252"/>
      <c r="AG87" s="329"/>
      <c r="AH87" s="329"/>
      <c r="AI87" s="267">
        <v>0</v>
      </c>
      <c r="AJ87" s="265"/>
      <c r="AK87" s="249"/>
      <c r="AL87" s="253" t="s">
        <v>907</v>
      </c>
      <c r="AM87" s="249" t="s">
        <v>873</v>
      </c>
      <c r="AN87" s="249" t="s">
        <v>28</v>
      </c>
      <c r="AO87" s="249" t="s">
        <v>1132</v>
      </c>
      <c r="AP87" s="249" t="s">
        <v>2528</v>
      </c>
      <c r="AQ87" s="269"/>
      <c r="AR87" s="249"/>
      <c r="AS87" s="249"/>
      <c r="AT87" s="251"/>
      <c r="AU87" s="251"/>
      <c r="AV87" s="251"/>
      <c r="AW87" s="251"/>
      <c r="AX87" s="251"/>
      <c r="AY87" s="250">
        <f t="shared" si="21"/>
        <v>0</v>
      </c>
      <c r="AZ87" s="250"/>
      <c r="BA87" s="250">
        <f t="shared" si="14"/>
        <v>0</v>
      </c>
      <c r="BB87" s="269" t="s">
        <v>2529</v>
      </c>
      <c r="BC87" s="269"/>
      <c r="BD87" s="269"/>
      <c r="BE87" s="269"/>
      <c r="BF87" s="269"/>
      <c r="BG87" s="269" t="s">
        <v>2049</v>
      </c>
      <c r="BH87" s="249"/>
    </row>
    <row r="88" spans="1:60" ht="30" hidden="1" customHeight="1" x14ac:dyDescent="0.3">
      <c r="A88" s="250">
        <v>7785</v>
      </c>
      <c r="B88" s="250">
        <v>806</v>
      </c>
      <c r="C88" s="249">
        <v>2022</v>
      </c>
      <c r="D88" s="249"/>
      <c r="E88" s="249" t="s">
        <v>836</v>
      </c>
      <c r="F88" s="249" t="s">
        <v>813</v>
      </c>
      <c r="G88" s="250">
        <f t="shared" ca="1" si="18"/>
        <v>-771</v>
      </c>
      <c r="H88" s="251">
        <v>44676</v>
      </c>
      <c r="I88" s="249">
        <f t="shared" si="19"/>
        <v>-54</v>
      </c>
      <c r="J88" s="251">
        <v>44622</v>
      </c>
      <c r="K88" s="249" t="str">
        <f t="shared" si="20"/>
        <v>RETROATIVO</v>
      </c>
      <c r="L88" s="249" t="s">
        <v>2530</v>
      </c>
      <c r="M88" s="250">
        <v>12920</v>
      </c>
      <c r="N88" s="249" t="s">
        <v>1944</v>
      </c>
      <c r="O88" s="249" t="s">
        <v>840</v>
      </c>
      <c r="P88" s="249" t="s">
        <v>817</v>
      </c>
      <c r="Q88" s="249" t="s">
        <v>2531</v>
      </c>
      <c r="R88" s="249"/>
      <c r="S88" s="249" t="s">
        <v>2532</v>
      </c>
      <c r="T88" s="249" t="s">
        <v>2533</v>
      </c>
      <c r="U88" s="251">
        <v>44722</v>
      </c>
      <c r="V88" s="235" t="s">
        <v>2534</v>
      </c>
      <c r="W88" s="251">
        <v>45352</v>
      </c>
      <c r="X88" s="250">
        <f t="shared" ref="X88:X97" ca="1" si="24">W88-TODAY()</f>
        <v>-41</v>
      </c>
      <c r="Y88" s="249" t="s">
        <v>921</v>
      </c>
      <c r="Z88" s="252" t="s">
        <v>2013</v>
      </c>
      <c r="AA88" s="252" t="s">
        <v>825</v>
      </c>
      <c r="AB88" s="252" t="s">
        <v>2136</v>
      </c>
      <c r="AC88" s="252"/>
      <c r="AD88" s="252" t="s">
        <v>922</v>
      </c>
      <c r="AE88" s="252">
        <v>0</v>
      </c>
      <c r="AF88" s="252"/>
      <c r="AG88" s="329"/>
      <c r="AH88" s="329"/>
      <c r="AI88" s="267">
        <v>0</v>
      </c>
      <c r="AJ88" s="265"/>
      <c r="AK88" s="249"/>
      <c r="AL88" s="253" t="s">
        <v>907</v>
      </c>
      <c r="AM88" s="249" t="s">
        <v>1954</v>
      </c>
      <c r="AN88" s="249" t="s">
        <v>24</v>
      </c>
      <c r="AO88" s="249" t="s">
        <v>13</v>
      </c>
      <c r="AP88" s="249"/>
      <c r="AQ88" s="269"/>
      <c r="AR88" s="249"/>
      <c r="AS88" s="249"/>
      <c r="AT88" s="251"/>
      <c r="AU88" s="251"/>
      <c r="AV88" s="251"/>
      <c r="AW88" s="251"/>
      <c r="AX88" s="251"/>
      <c r="AY88" s="250">
        <f t="shared" si="21"/>
        <v>0</v>
      </c>
      <c r="AZ88" s="250"/>
      <c r="BA88" s="250">
        <f t="shared" si="14"/>
        <v>0</v>
      </c>
      <c r="BB88" s="269" t="s">
        <v>2535</v>
      </c>
      <c r="BC88" s="269"/>
      <c r="BD88" s="269"/>
      <c r="BE88" s="269"/>
      <c r="BF88" s="269"/>
      <c r="BG88" s="269"/>
      <c r="BH88" s="249"/>
    </row>
    <row r="89" spans="1:60" ht="30" customHeight="1" x14ac:dyDescent="0.35">
      <c r="A89" s="250">
        <v>7787</v>
      </c>
      <c r="B89" s="250">
        <v>126</v>
      </c>
      <c r="C89" s="249">
        <v>2022</v>
      </c>
      <c r="D89" s="249" t="s">
        <v>2197</v>
      </c>
      <c r="E89" s="249" t="s">
        <v>836</v>
      </c>
      <c r="F89" s="249" t="s">
        <v>813</v>
      </c>
      <c r="G89" s="250">
        <f t="shared" ca="1" si="18"/>
        <v>-692</v>
      </c>
      <c r="H89" s="251">
        <v>44662</v>
      </c>
      <c r="I89" s="249">
        <f t="shared" si="19"/>
        <v>39</v>
      </c>
      <c r="J89" s="251">
        <v>44701</v>
      </c>
      <c r="K89" s="249" t="str">
        <f t="shared" si="20"/>
        <v>DENTRO DO PRAZO</v>
      </c>
      <c r="L89" s="249" t="s">
        <v>2536</v>
      </c>
      <c r="M89" s="250">
        <v>12866</v>
      </c>
      <c r="N89" s="249" t="s">
        <v>839</v>
      </c>
      <c r="O89" s="249" t="s">
        <v>816</v>
      </c>
      <c r="P89" s="249" t="s">
        <v>817</v>
      </c>
      <c r="Q89" s="249" t="s">
        <v>2537</v>
      </c>
      <c r="R89" s="249"/>
      <c r="S89" s="249" t="s">
        <v>2538</v>
      </c>
      <c r="T89" s="249" t="s">
        <v>2539</v>
      </c>
      <c r="U89" s="251">
        <v>44743</v>
      </c>
      <c r="V89" s="235" t="s">
        <v>2540</v>
      </c>
      <c r="W89" s="251">
        <v>45473</v>
      </c>
      <c r="X89" s="250">
        <f t="shared" ca="1" si="24"/>
        <v>80</v>
      </c>
      <c r="Y89" s="249" t="s">
        <v>921</v>
      </c>
      <c r="Z89" s="252">
        <v>1092</v>
      </c>
      <c r="AA89" s="252" t="s">
        <v>825</v>
      </c>
      <c r="AB89" s="252"/>
      <c r="AC89" s="252" t="s">
        <v>2014</v>
      </c>
      <c r="AD89" s="252">
        <v>26208</v>
      </c>
      <c r="AE89" s="331">
        <f>AG89+AH89-AF89</f>
        <v>4368</v>
      </c>
      <c r="AF89" s="331">
        <v>7644</v>
      </c>
      <c r="AG89" s="329">
        <v>4368</v>
      </c>
      <c r="AH89" s="335">
        <v>7644</v>
      </c>
      <c r="AI89" s="267">
        <v>0</v>
      </c>
      <c r="AJ89" s="265"/>
      <c r="AK89" s="249"/>
      <c r="AL89" s="253" t="s">
        <v>907</v>
      </c>
      <c r="AM89" s="249" t="s">
        <v>1379</v>
      </c>
      <c r="AN89" s="249" t="s">
        <v>30</v>
      </c>
      <c r="AO89" s="249" t="s">
        <v>13</v>
      </c>
      <c r="AP89" s="249"/>
      <c r="AQ89" s="269"/>
      <c r="AR89" s="249"/>
      <c r="AS89" s="249"/>
      <c r="AT89" s="251"/>
      <c r="AU89" s="251"/>
      <c r="AV89" s="251"/>
      <c r="AW89" s="251"/>
      <c r="AX89" s="251"/>
      <c r="AY89" s="250">
        <f t="shared" si="21"/>
        <v>0</v>
      </c>
      <c r="AZ89" s="250"/>
      <c r="BA89" s="250">
        <f t="shared" si="14"/>
        <v>12012</v>
      </c>
      <c r="BB89" s="237" t="s">
        <v>2541</v>
      </c>
      <c r="BC89" s="269" t="s">
        <v>2542</v>
      </c>
      <c r="BD89" s="269"/>
      <c r="BE89" s="269"/>
      <c r="BF89" s="269"/>
      <c r="BG89" s="269" t="s">
        <v>2543</v>
      </c>
      <c r="BH89" s="249"/>
    </row>
    <row r="90" spans="1:60" ht="30" hidden="1" customHeight="1" x14ac:dyDescent="0.35">
      <c r="A90" s="250">
        <v>7788</v>
      </c>
      <c r="B90" s="250">
        <v>127</v>
      </c>
      <c r="C90" s="249">
        <v>2022</v>
      </c>
      <c r="D90" s="249"/>
      <c r="E90" s="249" t="s">
        <v>836</v>
      </c>
      <c r="F90" s="249" t="s">
        <v>813</v>
      </c>
      <c r="G90" s="250">
        <f t="shared" ca="1" si="18"/>
        <v>-45393</v>
      </c>
      <c r="H90" s="251">
        <v>44662</v>
      </c>
      <c r="I90" s="249">
        <f t="shared" si="19"/>
        <v>-44662</v>
      </c>
      <c r="J90" s="251"/>
      <c r="K90" s="249" t="str">
        <f t="shared" si="20"/>
        <v>RETROATIVO</v>
      </c>
      <c r="L90" s="249" t="s">
        <v>2544</v>
      </c>
      <c r="M90" s="250">
        <v>12873</v>
      </c>
      <c r="N90" s="249" t="s">
        <v>839</v>
      </c>
      <c r="O90" s="249" t="s">
        <v>816</v>
      </c>
      <c r="P90" s="249" t="s">
        <v>817</v>
      </c>
      <c r="Q90" s="249" t="s">
        <v>2545</v>
      </c>
      <c r="R90" s="249"/>
      <c r="S90" s="249" t="s">
        <v>2546</v>
      </c>
      <c r="T90" s="249" t="s">
        <v>2547</v>
      </c>
      <c r="U90" s="251">
        <v>44756</v>
      </c>
      <c r="V90" s="235" t="s">
        <v>2548</v>
      </c>
      <c r="W90" s="251">
        <v>45424</v>
      </c>
      <c r="X90" s="250">
        <f t="shared" ca="1" si="24"/>
        <v>31</v>
      </c>
      <c r="Y90" s="249" t="s">
        <v>921</v>
      </c>
      <c r="Z90" s="252">
        <v>2700</v>
      </c>
      <c r="AA90" s="252" t="s">
        <v>825</v>
      </c>
      <c r="AB90" s="252"/>
      <c r="AC90" s="252" t="s">
        <v>2014</v>
      </c>
      <c r="AD90" s="252">
        <v>64800</v>
      </c>
      <c r="AE90" s="331">
        <f>AG90+AH90-AF90</f>
        <v>10800</v>
      </c>
      <c r="AF90" s="331">
        <v>18900</v>
      </c>
      <c r="AG90" s="329">
        <v>10800</v>
      </c>
      <c r="AH90" s="335">
        <v>18900</v>
      </c>
      <c r="AI90" s="267">
        <v>0</v>
      </c>
      <c r="AJ90" s="265"/>
      <c r="AK90" s="249"/>
      <c r="AL90" s="253" t="s">
        <v>907</v>
      </c>
      <c r="AM90" s="249" t="s">
        <v>1379</v>
      </c>
      <c r="AN90" s="249" t="s">
        <v>30</v>
      </c>
      <c r="AO90" s="249" t="s">
        <v>13</v>
      </c>
      <c r="AP90" s="249"/>
      <c r="AQ90" s="269"/>
      <c r="AR90" s="249"/>
      <c r="AS90" s="249"/>
      <c r="AT90" s="251"/>
      <c r="AU90" s="251"/>
      <c r="AV90" s="251"/>
      <c r="AW90" s="251"/>
      <c r="AX90" s="251"/>
      <c r="AY90" s="250">
        <f t="shared" si="21"/>
        <v>0</v>
      </c>
      <c r="AZ90" s="250"/>
      <c r="BA90" s="250">
        <f t="shared" si="14"/>
        <v>29700</v>
      </c>
      <c r="BB90" s="269" t="s">
        <v>2549</v>
      </c>
      <c r="BC90" s="269"/>
      <c r="BD90" s="269"/>
      <c r="BE90" s="269"/>
      <c r="BF90" s="269"/>
      <c r="BG90" s="269"/>
      <c r="BH90" s="249"/>
    </row>
    <row r="91" spans="1:60" ht="30" customHeight="1" x14ac:dyDescent="0.35">
      <c r="A91" s="250">
        <v>7789</v>
      </c>
      <c r="B91" s="250">
        <v>192</v>
      </c>
      <c r="C91" s="249">
        <v>2022</v>
      </c>
      <c r="D91" s="249" t="s">
        <v>2197</v>
      </c>
      <c r="E91" s="249" t="s">
        <v>836</v>
      </c>
      <c r="F91" s="249" t="s">
        <v>813</v>
      </c>
      <c r="G91" s="250">
        <f t="shared" ca="1" si="18"/>
        <v>-650</v>
      </c>
      <c r="H91" s="251">
        <v>44662</v>
      </c>
      <c r="I91" s="249">
        <f t="shared" si="19"/>
        <v>81</v>
      </c>
      <c r="J91" s="251">
        <v>44743</v>
      </c>
      <c r="K91" s="249" t="str">
        <f t="shared" si="20"/>
        <v>DENTRO DO PRAZO</v>
      </c>
      <c r="L91" s="249" t="s">
        <v>2550</v>
      </c>
      <c r="M91" s="250">
        <v>12881</v>
      </c>
      <c r="N91" s="249" t="s">
        <v>839</v>
      </c>
      <c r="O91" s="249" t="s">
        <v>816</v>
      </c>
      <c r="P91" s="249" t="s">
        <v>817</v>
      </c>
      <c r="Q91" s="249" t="s">
        <v>2551</v>
      </c>
      <c r="R91" s="249"/>
      <c r="S91" s="249" t="s">
        <v>2552</v>
      </c>
      <c r="T91" s="249" t="s">
        <v>2539</v>
      </c>
      <c r="U91" s="251">
        <v>44743</v>
      </c>
      <c r="V91" s="235" t="s">
        <v>2540</v>
      </c>
      <c r="W91" s="251">
        <v>45473</v>
      </c>
      <c r="X91" s="250">
        <f t="shared" ca="1" si="24"/>
        <v>80</v>
      </c>
      <c r="Y91" s="249" t="s">
        <v>921</v>
      </c>
      <c r="Z91" s="252">
        <v>947</v>
      </c>
      <c r="AA91" s="252" t="s">
        <v>825</v>
      </c>
      <c r="AB91" s="252"/>
      <c r="AC91" s="252" t="s">
        <v>2014</v>
      </c>
      <c r="AD91" s="252">
        <v>22728</v>
      </c>
      <c r="AE91" s="331">
        <f>AG91+AH91-AF91</f>
        <v>3788</v>
      </c>
      <c r="AF91" s="331">
        <v>6629</v>
      </c>
      <c r="AG91" s="329">
        <f>947*4</f>
        <v>3788</v>
      </c>
      <c r="AH91" s="335">
        <v>6629</v>
      </c>
      <c r="AI91" s="267">
        <v>0</v>
      </c>
      <c r="AJ91" s="265"/>
      <c r="AK91" s="249"/>
      <c r="AL91" s="253" t="s">
        <v>907</v>
      </c>
      <c r="AM91" s="249" t="s">
        <v>1379</v>
      </c>
      <c r="AN91" s="249" t="s">
        <v>30</v>
      </c>
      <c r="AO91" s="249" t="s">
        <v>13</v>
      </c>
      <c r="AP91" s="249"/>
      <c r="AQ91" s="269"/>
      <c r="AR91" s="249"/>
      <c r="AS91" s="249"/>
      <c r="AT91" s="251"/>
      <c r="AU91" s="251"/>
      <c r="AV91" s="251"/>
      <c r="AW91" s="251"/>
      <c r="AX91" s="251"/>
      <c r="AY91" s="250">
        <f t="shared" si="21"/>
        <v>0</v>
      </c>
      <c r="AZ91" s="250"/>
      <c r="BA91" s="250">
        <f t="shared" si="14"/>
        <v>10417</v>
      </c>
      <c r="BB91" s="269" t="s">
        <v>2553</v>
      </c>
      <c r="BC91" s="269" t="s">
        <v>2554</v>
      </c>
      <c r="BD91" s="269"/>
      <c r="BE91" s="269"/>
      <c r="BF91" s="269"/>
      <c r="BG91" s="269"/>
      <c r="BH91" s="249"/>
    </row>
    <row r="92" spans="1:60" ht="30" hidden="1" customHeight="1" x14ac:dyDescent="0.35">
      <c r="A92" s="250">
        <v>7816</v>
      </c>
      <c r="B92" s="250">
        <v>57</v>
      </c>
      <c r="C92" s="249">
        <v>2022</v>
      </c>
      <c r="D92" s="249"/>
      <c r="E92" s="249" t="s">
        <v>836</v>
      </c>
      <c r="F92" s="249" t="s">
        <v>813</v>
      </c>
      <c r="G92" s="250">
        <f t="shared" ca="1" si="18"/>
        <v>-666</v>
      </c>
      <c r="H92" s="251">
        <v>44715</v>
      </c>
      <c r="I92" s="249">
        <f t="shared" si="19"/>
        <v>12</v>
      </c>
      <c r="J92" s="251">
        <v>44727</v>
      </c>
      <c r="K92" s="249" t="str">
        <f t="shared" si="20"/>
        <v>FORA DE PRAZO</v>
      </c>
      <c r="L92" s="249" t="s">
        <v>2555</v>
      </c>
      <c r="M92" s="250">
        <v>13005</v>
      </c>
      <c r="N92" s="249" t="s">
        <v>839</v>
      </c>
      <c r="O92" s="249" t="s">
        <v>816</v>
      </c>
      <c r="P92" s="249" t="s">
        <v>1979</v>
      </c>
      <c r="Q92" s="249" t="s">
        <v>2556</v>
      </c>
      <c r="R92" s="249"/>
      <c r="S92" s="249" t="s">
        <v>2557</v>
      </c>
      <c r="T92" s="249" t="s">
        <v>2558</v>
      </c>
      <c r="U92" s="251">
        <v>44732</v>
      </c>
      <c r="V92" s="235" t="s">
        <v>2559</v>
      </c>
      <c r="W92" s="251">
        <v>45462</v>
      </c>
      <c r="X92" s="250">
        <f t="shared" ca="1" si="24"/>
        <v>69</v>
      </c>
      <c r="Y92" s="249" t="s">
        <v>921</v>
      </c>
      <c r="Z92" s="252">
        <v>2800</v>
      </c>
      <c r="AA92" s="252" t="s">
        <v>825</v>
      </c>
      <c r="AB92" s="252"/>
      <c r="AC92" s="252" t="s">
        <v>2014</v>
      </c>
      <c r="AD92" s="252">
        <v>67200</v>
      </c>
      <c r="AE92" s="331">
        <f>AG92+AH92-AF92</f>
        <v>12800</v>
      </c>
      <c r="AF92" s="331"/>
      <c r="AG92" s="329"/>
      <c r="AH92" s="335">
        <v>12800</v>
      </c>
      <c r="AI92" s="267">
        <v>0</v>
      </c>
      <c r="AJ92" s="265"/>
      <c r="AK92" s="249"/>
      <c r="AL92" s="253" t="s">
        <v>2137</v>
      </c>
      <c r="AM92" s="249" t="s">
        <v>1116</v>
      </c>
      <c r="AN92" s="249" t="s">
        <v>22</v>
      </c>
      <c r="AO92" s="249" t="s">
        <v>13</v>
      </c>
      <c r="AP92" s="249"/>
      <c r="AQ92" s="269"/>
      <c r="AR92" s="249"/>
      <c r="AS92" s="249"/>
      <c r="AT92" s="251"/>
      <c r="AU92" s="251"/>
      <c r="AV92" s="251"/>
      <c r="AW92" s="251"/>
      <c r="AX92" s="251"/>
      <c r="AY92" s="250">
        <f t="shared" si="21"/>
        <v>0</v>
      </c>
      <c r="AZ92" s="250"/>
      <c r="BA92" s="250">
        <f t="shared" si="14"/>
        <v>12800</v>
      </c>
      <c r="BB92" s="237" t="s">
        <v>2560</v>
      </c>
      <c r="BC92" s="269"/>
      <c r="BD92" s="269"/>
      <c r="BE92" s="269"/>
      <c r="BF92" s="269"/>
      <c r="BG92" s="269"/>
      <c r="BH92" s="249"/>
    </row>
    <row r="93" spans="1:60" ht="30" customHeight="1" x14ac:dyDescent="0.3">
      <c r="A93" s="250">
        <v>7820</v>
      </c>
      <c r="B93" s="250">
        <v>898</v>
      </c>
      <c r="C93" s="249">
        <v>2022</v>
      </c>
      <c r="D93" s="249" t="s">
        <v>2197</v>
      </c>
      <c r="E93" s="249" t="s">
        <v>836</v>
      </c>
      <c r="F93" s="249" t="s">
        <v>813</v>
      </c>
      <c r="G93" s="250">
        <f t="shared" ca="1" si="18"/>
        <v>-682</v>
      </c>
      <c r="H93" s="251">
        <v>44714</v>
      </c>
      <c r="I93" s="249">
        <f t="shared" si="19"/>
        <v>-3</v>
      </c>
      <c r="J93" s="251">
        <v>44711</v>
      </c>
      <c r="K93" s="249" t="str">
        <f t="shared" si="20"/>
        <v>RETROATIVO</v>
      </c>
      <c r="L93" s="249" t="s">
        <v>2561</v>
      </c>
      <c r="M93" s="250">
        <v>13018</v>
      </c>
      <c r="N93" s="249" t="s">
        <v>1944</v>
      </c>
      <c r="O93" s="249" t="s">
        <v>840</v>
      </c>
      <c r="P93" s="249" t="s">
        <v>841</v>
      </c>
      <c r="Q93" s="249" t="s">
        <v>2562</v>
      </c>
      <c r="R93" s="249"/>
      <c r="S93" s="249" t="s">
        <v>2563</v>
      </c>
      <c r="T93" s="249" t="s">
        <v>2564</v>
      </c>
      <c r="U93" s="251">
        <v>44711</v>
      </c>
      <c r="V93" s="235" t="s">
        <v>2565</v>
      </c>
      <c r="W93" s="251">
        <v>45441</v>
      </c>
      <c r="X93" s="250">
        <f t="shared" ca="1" si="24"/>
        <v>48</v>
      </c>
      <c r="Y93" s="249" t="s">
        <v>846</v>
      </c>
      <c r="Z93" s="252" t="s">
        <v>2013</v>
      </c>
      <c r="AA93" s="252" t="s">
        <v>825</v>
      </c>
      <c r="AB93" s="252" t="s">
        <v>2566</v>
      </c>
      <c r="AC93" s="252" t="s">
        <v>2014</v>
      </c>
      <c r="AD93" s="252" t="s">
        <v>2567</v>
      </c>
      <c r="AE93" s="252">
        <f>AG93+AH93-AF93</f>
        <v>15259.35</v>
      </c>
      <c r="AF93" s="252"/>
      <c r="AG93" s="329">
        <v>7569.33</v>
      </c>
      <c r="AH93" s="329">
        <v>7690.02</v>
      </c>
      <c r="AI93" s="267">
        <v>0</v>
      </c>
      <c r="AJ93" s="265"/>
      <c r="AK93" s="249"/>
      <c r="AL93" s="253" t="s">
        <v>907</v>
      </c>
      <c r="AM93" s="249" t="s">
        <v>841</v>
      </c>
      <c r="AN93" s="249" t="s">
        <v>16</v>
      </c>
      <c r="AO93" s="249" t="s">
        <v>13</v>
      </c>
      <c r="AP93" s="249"/>
      <c r="AQ93" s="269"/>
      <c r="AR93" s="249"/>
      <c r="AS93" s="249"/>
      <c r="AT93" s="251"/>
      <c r="AU93" s="251"/>
      <c r="AV93" s="251"/>
      <c r="AW93" s="251"/>
      <c r="AX93" s="251"/>
      <c r="AY93" s="250">
        <f t="shared" si="21"/>
        <v>0</v>
      </c>
      <c r="AZ93" s="250"/>
      <c r="BA93" s="250">
        <f t="shared" si="14"/>
        <v>15259.35</v>
      </c>
      <c r="BB93" s="269" t="s">
        <v>2568</v>
      </c>
      <c r="BC93" s="269" t="s">
        <v>2569</v>
      </c>
      <c r="BD93" s="269"/>
      <c r="BE93" s="269"/>
      <c r="BF93" s="269"/>
      <c r="BG93" s="269"/>
      <c r="BH93" s="249"/>
    </row>
    <row r="94" spans="1:60" ht="30" hidden="1" customHeight="1" x14ac:dyDescent="0.3">
      <c r="A94" s="250">
        <v>7823</v>
      </c>
      <c r="B94" s="250">
        <v>156</v>
      </c>
      <c r="C94" s="249">
        <v>2022</v>
      </c>
      <c r="D94" s="249"/>
      <c r="E94" s="249" t="s">
        <v>836</v>
      </c>
      <c r="F94" s="249" t="s">
        <v>813</v>
      </c>
      <c r="G94" s="250">
        <f t="shared" ca="1" si="18"/>
        <v>-671</v>
      </c>
      <c r="H94" s="251">
        <v>44714</v>
      </c>
      <c r="I94" s="249">
        <f t="shared" si="19"/>
        <v>8</v>
      </c>
      <c r="J94" s="251">
        <v>44722</v>
      </c>
      <c r="K94" s="249" t="str">
        <f t="shared" si="20"/>
        <v>FORA DE PRAZO</v>
      </c>
      <c r="L94" s="249" t="s">
        <v>2570</v>
      </c>
      <c r="M94" s="250">
        <v>13016</v>
      </c>
      <c r="N94" s="249" t="s">
        <v>1944</v>
      </c>
      <c r="O94" s="249" t="s">
        <v>840</v>
      </c>
      <c r="P94" s="249" t="s">
        <v>841</v>
      </c>
      <c r="Q94" s="249" t="s">
        <v>2571</v>
      </c>
      <c r="R94" s="249"/>
      <c r="S94" s="249" t="s">
        <v>2572</v>
      </c>
      <c r="T94" s="249" t="s">
        <v>2573</v>
      </c>
      <c r="U94" s="251">
        <v>44739</v>
      </c>
      <c r="V94" s="235" t="s">
        <v>2565</v>
      </c>
      <c r="W94" s="251">
        <v>45441</v>
      </c>
      <c r="X94" s="250">
        <f t="shared" ca="1" si="24"/>
        <v>48</v>
      </c>
      <c r="Y94" s="249" t="s">
        <v>846</v>
      </c>
      <c r="Z94" s="252" t="s">
        <v>2013</v>
      </c>
      <c r="AA94" s="252" t="s">
        <v>825</v>
      </c>
      <c r="AB94" s="252"/>
      <c r="AC94" s="252"/>
      <c r="AD94" s="252">
        <v>10474.59</v>
      </c>
      <c r="AE94" s="252">
        <v>0</v>
      </c>
      <c r="AF94" s="252"/>
      <c r="AG94" s="329"/>
      <c r="AH94" s="329"/>
      <c r="AI94" s="267">
        <v>0</v>
      </c>
      <c r="AJ94" s="265"/>
      <c r="AK94" s="249"/>
      <c r="AL94" s="253" t="s">
        <v>1941</v>
      </c>
      <c r="AM94" s="249" t="s">
        <v>841</v>
      </c>
      <c r="AN94" s="249" t="s">
        <v>16</v>
      </c>
      <c r="AO94" s="249" t="s">
        <v>13</v>
      </c>
      <c r="AP94" s="249"/>
      <c r="AQ94" s="269"/>
      <c r="AR94" s="249"/>
      <c r="AS94" s="249"/>
      <c r="AT94" s="251"/>
      <c r="AU94" s="251"/>
      <c r="AV94" s="251"/>
      <c r="AW94" s="251"/>
      <c r="AX94" s="251"/>
      <c r="AY94" s="250">
        <f t="shared" si="21"/>
        <v>0</v>
      </c>
      <c r="AZ94" s="250"/>
      <c r="BA94" s="250">
        <f t="shared" si="14"/>
        <v>0</v>
      </c>
      <c r="BB94" s="269" t="s">
        <v>2574</v>
      </c>
      <c r="BC94" s="269"/>
      <c r="BD94" s="269"/>
      <c r="BE94" s="269"/>
      <c r="BF94" s="269"/>
      <c r="BG94" s="269"/>
      <c r="BH94" s="249"/>
    </row>
    <row r="95" spans="1:60" ht="30" customHeight="1" x14ac:dyDescent="0.35">
      <c r="A95" s="250">
        <v>7826</v>
      </c>
      <c r="B95" s="250">
        <v>59</v>
      </c>
      <c r="C95" s="249">
        <v>2022</v>
      </c>
      <c r="D95" s="249" t="s">
        <v>2062</v>
      </c>
      <c r="E95" s="249" t="s">
        <v>836</v>
      </c>
      <c r="F95" s="249" t="s">
        <v>813</v>
      </c>
      <c r="G95" s="250">
        <f t="shared" ca="1" si="18"/>
        <v>-661</v>
      </c>
      <c r="H95" s="251">
        <v>44725</v>
      </c>
      <c r="I95" s="249">
        <f t="shared" si="19"/>
        <v>7</v>
      </c>
      <c r="J95" s="251">
        <v>44732</v>
      </c>
      <c r="K95" s="249" t="str">
        <f t="shared" si="20"/>
        <v>FORA DE PRAZO</v>
      </c>
      <c r="L95" s="249" t="s">
        <v>2575</v>
      </c>
      <c r="M95" s="250">
        <v>13028</v>
      </c>
      <c r="N95" s="249" t="s">
        <v>1016</v>
      </c>
      <c r="O95" s="249" t="s">
        <v>816</v>
      </c>
      <c r="P95" s="249" t="s">
        <v>354</v>
      </c>
      <c r="Q95" s="249" t="s">
        <v>2576</v>
      </c>
      <c r="R95" s="249"/>
      <c r="S95" s="249" t="s">
        <v>2577</v>
      </c>
      <c r="T95" s="249" t="s">
        <v>2578</v>
      </c>
      <c r="U95" s="251">
        <v>44732</v>
      </c>
      <c r="V95" s="235" t="s">
        <v>2579</v>
      </c>
      <c r="W95" s="251">
        <v>45322</v>
      </c>
      <c r="X95" s="250">
        <f t="shared" ca="1" si="24"/>
        <v>-71</v>
      </c>
      <c r="Y95" s="249" t="s">
        <v>921</v>
      </c>
      <c r="Z95" s="252" t="s">
        <v>2013</v>
      </c>
      <c r="AA95" s="252">
        <v>8269.0825000000004</v>
      </c>
      <c r="AB95" s="252"/>
      <c r="AC95" s="252" t="s">
        <v>2014</v>
      </c>
      <c r="AD95" s="252" t="s">
        <v>922</v>
      </c>
      <c r="AE95" s="331">
        <f t="shared" ref="AE95:AE104" si="25">AG95+AH95-AF95</f>
        <v>36116.52999999997</v>
      </c>
      <c r="AF95" s="331">
        <v>145196.64000000001</v>
      </c>
      <c r="AG95" s="329">
        <v>456.68</v>
      </c>
      <c r="AH95" s="329">
        <v>180856.49</v>
      </c>
      <c r="AI95" s="267">
        <v>0</v>
      </c>
      <c r="AJ95" s="265"/>
      <c r="AK95" s="249"/>
      <c r="AL95" s="253" t="s">
        <v>2580</v>
      </c>
      <c r="AM95" s="249" t="s">
        <v>873</v>
      </c>
      <c r="AN95" s="249" t="s">
        <v>28</v>
      </c>
      <c r="AO95" s="249" t="s">
        <v>1132</v>
      </c>
      <c r="AP95" s="249"/>
      <c r="AQ95" s="269" t="s">
        <v>2581</v>
      </c>
      <c r="AR95" s="249" t="s">
        <v>2582</v>
      </c>
      <c r="AS95" s="249"/>
      <c r="AT95" s="251"/>
      <c r="AU95" s="251"/>
      <c r="AV95" s="251"/>
      <c r="AW95" s="251"/>
      <c r="AX95" s="251"/>
      <c r="AY95" s="250">
        <f t="shared" si="21"/>
        <v>0</v>
      </c>
      <c r="AZ95" s="250"/>
      <c r="BA95" s="250">
        <f t="shared" si="14"/>
        <v>181313.16999999998</v>
      </c>
      <c r="BB95" s="254" t="s">
        <v>2583</v>
      </c>
      <c r="BC95" s="254" t="s">
        <v>2584</v>
      </c>
      <c r="BD95" s="254"/>
      <c r="BE95" s="254"/>
      <c r="BF95" s="271" t="s">
        <v>2585</v>
      </c>
      <c r="BG95" s="269"/>
      <c r="BH95" s="249"/>
    </row>
    <row r="96" spans="1:60" ht="30" customHeight="1" x14ac:dyDescent="0.3">
      <c r="A96" s="250">
        <v>7827</v>
      </c>
      <c r="B96" s="250">
        <v>60</v>
      </c>
      <c r="C96" s="249">
        <v>2022</v>
      </c>
      <c r="D96" s="249" t="s">
        <v>2197</v>
      </c>
      <c r="E96" s="249" t="s">
        <v>836</v>
      </c>
      <c r="F96" s="249" t="s">
        <v>813</v>
      </c>
      <c r="G96" s="250">
        <f t="shared" ca="1" si="18"/>
        <v>-661</v>
      </c>
      <c r="H96" s="251">
        <v>44725</v>
      </c>
      <c r="I96" s="249">
        <f t="shared" si="19"/>
        <v>7</v>
      </c>
      <c r="J96" s="251">
        <v>44732</v>
      </c>
      <c r="K96" s="249" t="str">
        <f t="shared" si="20"/>
        <v>FORA DE PRAZO</v>
      </c>
      <c r="L96" s="249" t="s">
        <v>2575</v>
      </c>
      <c r="M96" s="250">
        <v>13026</v>
      </c>
      <c r="N96" s="249" t="s">
        <v>1016</v>
      </c>
      <c r="O96" s="249" t="s">
        <v>816</v>
      </c>
      <c r="P96" s="249" t="s">
        <v>354</v>
      </c>
      <c r="Q96" s="249" t="s">
        <v>2586</v>
      </c>
      <c r="R96" s="249"/>
      <c r="S96" s="249" t="s">
        <v>2587</v>
      </c>
      <c r="T96" s="249" t="s">
        <v>2578</v>
      </c>
      <c r="U96" s="251">
        <v>44739</v>
      </c>
      <c r="V96" s="235" t="s">
        <v>2588</v>
      </c>
      <c r="W96" s="251">
        <v>45127</v>
      </c>
      <c r="X96" s="250">
        <f t="shared" ca="1" si="24"/>
        <v>-266</v>
      </c>
      <c r="Y96" s="249" t="s">
        <v>921</v>
      </c>
      <c r="Z96" s="252" t="s">
        <v>2013</v>
      </c>
      <c r="AA96" s="252">
        <v>2392.5833333333335</v>
      </c>
      <c r="AB96" s="252"/>
      <c r="AC96" s="252" t="s">
        <v>2014</v>
      </c>
      <c r="AD96" s="252" t="s">
        <v>922</v>
      </c>
      <c r="AE96" s="331">
        <f t="shared" si="25"/>
        <v>22356.7</v>
      </c>
      <c r="AF96" s="331">
        <v>3211</v>
      </c>
      <c r="AG96" s="329">
        <v>8462</v>
      </c>
      <c r="AH96" s="329">
        <v>17105.7</v>
      </c>
      <c r="AI96" s="267">
        <v>0</v>
      </c>
      <c r="AJ96" s="265"/>
      <c r="AK96" s="249"/>
      <c r="AL96" s="253" t="s">
        <v>2580</v>
      </c>
      <c r="AM96" s="249" t="s">
        <v>873</v>
      </c>
      <c r="AN96" s="249" t="s">
        <v>28</v>
      </c>
      <c r="AO96" s="249" t="s">
        <v>1132</v>
      </c>
      <c r="AP96" s="249" t="s">
        <v>2589</v>
      </c>
      <c r="AQ96" s="269" t="s">
        <v>2590</v>
      </c>
      <c r="AR96" s="249"/>
      <c r="AS96" s="249"/>
      <c r="AT96" s="251"/>
      <c r="AU96" s="251"/>
      <c r="AV96" s="251"/>
      <c r="AW96" s="251"/>
      <c r="AX96" s="251"/>
      <c r="AY96" s="250">
        <f t="shared" si="21"/>
        <v>0</v>
      </c>
      <c r="AZ96" s="250"/>
      <c r="BA96" s="250">
        <f t="shared" si="14"/>
        <v>25567.7</v>
      </c>
      <c r="BB96" s="269" t="s">
        <v>2591</v>
      </c>
      <c r="BC96" s="269"/>
      <c r="BD96" s="269"/>
      <c r="BE96" s="269"/>
      <c r="BF96" s="269"/>
      <c r="BG96" s="269"/>
      <c r="BH96" s="249"/>
    </row>
    <row r="97" spans="1:60" s="395" customFormat="1" ht="30" hidden="1" customHeight="1" x14ac:dyDescent="0.3">
      <c r="A97" s="383">
        <v>7851</v>
      </c>
      <c r="B97" s="383">
        <v>80</v>
      </c>
      <c r="C97" s="249">
        <v>2022</v>
      </c>
      <c r="D97" s="249"/>
      <c r="E97" s="249" t="s">
        <v>836</v>
      </c>
      <c r="F97" s="249" t="s">
        <v>813</v>
      </c>
      <c r="G97" s="250">
        <f t="shared" ca="1" si="18"/>
        <v>-831</v>
      </c>
      <c r="H97" s="251">
        <v>44743</v>
      </c>
      <c r="I97" s="249">
        <f t="shared" si="19"/>
        <v>-181</v>
      </c>
      <c r="J97" s="251">
        <v>44562</v>
      </c>
      <c r="K97" s="249" t="str">
        <f t="shared" si="20"/>
        <v>RETROATIVO</v>
      </c>
      <c r="L97" s="249"/>
      <c r="M97" s="250">
        <v>13407</v>
      </c>
      <c r="N97" s="249" t="s">
        <v>1944</v>
      </c>
      <c r="O97" s="384" t="s">
        <v>840</v>
      </c>
      <c r="P97" s="249" t="s">
        <v>622</v>
      </c>
      <c r="Q97" s="384" t="s">
        <v>2592</v>
      </c>
      <c r="R97" s="249"/>
      <c r="S97" s="249" t="s">
        <v>2593</v>
      </c>
      <c r="T97" s="384" t="s">
        <v>2594</v>
      </c>
      <c r="U97" s="251">
        <v>44562</v>
      </c>
      <c r="V97" s="141" t="s">
        <v>2595</v>
      </c>
      <c r="W97" s="251">
        <v>45901</v>
      </c>
      <c r="X97" s="250">
        <f t="shared" ca="1" si="24"/>
        <v>508</v>
      </c>
      <c r="Y97" s="249"/>
      <c r="Z97" s="386" t="s">
        <v>2013</v>
      </c>
      <c r="AA97" s="252">
        <v>8796.8008333333328</v>
      </c>
      <c r="AB97" s="386" t="s">
        <v>816</v>
      </c>
      <c r="AC97" s="386" t="s">
        <v>2014</v>
      </c>
      <c r="AD97" s="386" t="s">
        <v>922</v>
      </c>
      <c r="AE97" s="386">
        <f t="shared" si="25"/>
        <v>169665.41</v>
      </c>
      <c r="AF97" s="386"/>
      <c r="AG97" s="388">
        <v>50617.79</v>
      </c>
      <c r="AH97" s="388">
        <v>119047.62</v>
      </c>
      <c r="AI97" s="267">
        <v>0</v>
      </c>
      <c r="AJ97" s="265"/>
      <c r="AK97" s="249"/>
      <c r="AL97" s="253" t="s">
        <v>907</v>
      </c>
      <c r="AM97" s="249" t="s">
        <v>1035</v>
      </c>
      <c r="AN97" s="249" t="s">
        <v>19</v>
      </c>
      <c r="AO97" s="249" t="s">
        <v>13</v>
      </c>
      <c r="AP97" s="249"/>
      <c r="AQ97" s="269"/>
      <c r="AR97" s="249"/>
      <c r="AS97" s="249"/>
      <c r="AT97" s="251"/>
      <c r="AU97" s="251"/>
      <c r="AV97" s="251"/>
      <c r="AW97" s="251"/>
      <c r="AX97" s="251"/>
      <c r="AY97" s="250">
        <f t="shared" si="21"/>
        <v>0</v>
      </c>
      <c r="AZ97" s="250"/>
      <c r="BA97" s="250">
        <f t="shared" si="14"/>
        <v>169665.41</v>
      </c>
      <c r="BB97" s="393"/>
      <c r="BC97" s="269"/>
      <c r="BD97" s="269"/>
      <c r="BE97" s="269"/>
      <c r="BF97" s="269"/>
      <c r="BG97" s="269"/>
      <c r="BH97" s="249"/>
    </row>
    <row r="98" spans="1:60" ht="30" customHeight="1" x14ac:dyDescent="0.3">
      <c r="A98" s="250">
        <v>7857</v>
      </c>
      <c r="B98" s="250">
        <v>284</v>
      </c>
      <c r="C98" s="249">
        <v>2022</v>
      </c>
      <c r="D98" s="249" t="s">
        <v>2050</v>
      </c>
      <c r="E98" s="249" t="s">
        <v>836</v>
      </c>
      <c r="F98" s="249" t="s">
        <v>813</v>
      </c>
      <c r="G98" s="250">
        <f t="shared" ref="G98:G132" ca="1" si="26">J98-TODAY()</f>
        <v>-640</v>
      </c>
      <c r="H98" s="251">
        <v>44746</v>
      </c>
      <c r="I98" s="249">
        <f t="shared" ref="I98:I129" si="27">_xlfn.DAYS(J98,H98)</f>
        <v>7</v>
      </c>
      <c r="J98" s="251">
        <v>44753</v>
      </c>
      <c r="K98" s="249" t="str">
        <f t="shared" ref="K98:K132" si="28">IF(I98&lt;=0,"RETROATIVO",IF(I98&lt;=15,"FORA DE PRAZO",IF(I98&gt;=15,"DENTRO DO PRAZO")))</f>
        <v>FORA DE PRAZO</v>
      </c>
      <c r="L98" s="249" t="s">
        <v>2596</v>
      </c>
      <c r="M98" s="250">
        <v>13058</v>
      </c>
      <c r="N98" s="249" t="s">
        <v>839</v>
      </c>
      <c r="O98" s="249" t="s">
        <v>816</v>
      </c>
      <c r="P98" s="249" t="s">
        <v>817</v>
      </c>
      <c r="Q98" s="249" t="s">
        <v>2597</v>
      </c>
      <c r="R98" s="249"/>
      <c r="S98" s="249" t="s">
        <v>2598</v>
      </c>
      <c r="T98" s="249" t="s">
        <v>2599</v>
      </c>
      <c r="U98" s="251">
        <v>44751</v>
      </c>
      <c r="V98" s="235" t="s">
        <v>2600</v>
      </c>
      <c r="W98" s="251">
        <v>45076</v>
      </c>
      <c r="X98" s="249" t="s">
        <v>825</v>
      </c>
      <c r="Y98" s="249" t="s">
        <v>1389</v>
      </c>
      <c r="Z98" s="252" t="s">
        <v>2013</v>
      </c>
      <c r="AA98" s="252" t="s">
        <v>825</v>
      </c>
      <c r="AB98" s="252"/>
      <c r="AC98" s="252" t="s">
        <v>2014</v>
      </c>
      <c r="AD98" s="252">
        <v>271717.36</v>
      </c>
      <c r="AE98" s="331">
        <f t="shared" si="25"/>
        <v>74014.37</v>
      </c>
      <c r="AF98" s="331"/>
      <c r="AG98" s="329">
        <v>74014.37</v>
      </c>
      <c r="AH98" s="329">
        <v>0</v>
      </c>
      <c r="AI98" s="267">
        <v>0</v>
      </c>
      <c r="AJ98" s="265"/>
      <c r="AK98" s="249"/>
      <c r="AL98" s="253" t="s">
        <v>1941</v>
      </c>
      <c r="AM98" s="249" t="s">
        <v>1116</v>
      </c>
      <c r="AN98" s="249" t="s">
        <v>22</v>
      </c>
      <c r="AO98" s="249" t="s">
        <v>1132</v>
      </c>
      <c r="AP98" s="249"/>
      <c r="AQ98" s="269"/>
      <c r="AR98" s="249"/>
      <c r="AS98" s="249"/>
      <c r="AT98" s="251"/>
      <c r="AU98" s="251"/>
      <c r="AV98" s="251"/>
      <c r="AW98" s="251"/>
      <c r="AX98" s="251"/>
      <c r="AY98" s="250">
        <f t="shared" ref="AY98:AY129" si="29">AX98-AS98</f>
        <v>0</v>
      </c>
      <c r="AZ98" s="250"/>
      <c r="BA98" s="250">
        <f t="shared" si="14"/>
        <v>74014.37</v>
      </c>
      <c r="BB98" s="269" t="s">
        <v>2601</v>
      </c>
      <c r="BC98" s="269" t="s">
        <v>2601</v>
      </c>
      <c r="BD98" s="269"/>
      <c r="BE98" s="269"/>
      <c r="BF98" s="269"/>
      <c r="BG98" s="269"/>
      <c r="BH98" s="249"/>
    </row>
    <row r="99" spans="1:60" ht="30" hidden="1" customHeight="1" x14ac:dyDescent="0.3">
      <c r="A99" s="250">
        <v>7869</v>
      </c>
      <c r="B99" s="250">
        <v>1353</v>
      </c>
      <c r="C99" s="249">
        <v>2022</v>
      </c>
      <c r="D99" s="249"/>
      <c r="E99" s="249" t="s">
        <v>836</v>
      </c>
      <c r="F99" s="249" t="s">
        <v>813</v>
      </c>
      <c r="G99" s="250">
        <f t="shared" ca="1" si="26"/>
        <v>-640</v>
      </c>
      <c r="H99" s="251">
        <v>44753</v>
      </c>
      <c r="I99" s="249">
        <f t="shared" si="27"/>
        <v>0</v>
      </c>
      <c r="J99" s="251">
        <v>44753</v>
      </c>
      <c r="K99" s="249" t="str">
        <f t="shared" si="28"/>
        <v>RETROATIVO</v>
      </c>
      <c r="L99" s="249" t="s">
        <v>2602</v>
      </c>
      <c r="M99" s="250">
        <v>13198</v>
      </c>
      <c r="N99" s="249" t="s">
        <v>839</v>
      </c>
      <c r="O99" s="249" t="s">
        <v>816</v>
      </c>
      <c r="P99" s="249" t="s">
        <v>841</v>
      </c>
      <c r="Q99" s="249" t="s">
        <v>2603</v>
      </c>
      <c r="R99" s="249"/>
      <c r="S99" s="249" t="s">
        <v>2604</v>
      </c>
      <c r="T99" s="249" t="s">
        <v>2605</v>
      </c>
      <c r="U99" s="251">
        <v>44753</v>
      </c>
      <c r="V99" s="235" t="s">
        <v>2606</v>
      </c>
      <c r="W99" s="251">
        <v>45392</v>
      </c>
      <c r="X99" s="250">
        <f t="shared" ref="X99:X105" ca="1" si="30">W99-TODAY()</f>
        <v>-1</v>
      </c>
      <c r="Y99" s="249" t="s">
        <v>847</v>
      </c>
      <c r="Z99" s="252" t="s">
        <v>2013</v>
      </c>
      <c r="AA99" s="252" t="s">
        <v>825</v>
      </c>
      <c r="AB99" s="252"/>
      <c r="AC99" s="252" t="s">
        <v>2014</v>
      </c>
      <c r="AD99" s="252">
        <v>74</v>
      </c>
      <c r="AE99" s="331">
        <f t="shared" si="25"/>
        <v>0</v>
      </c>
      <c r="AF99" s="331"/>
      <c r="AG99" s="329">
        <v>0</v>
      </c>
      <c r="AH99" s="329">
        <v>0</v>
      </c>
      <c r="AI99" s="267">
        <v>0</v>
      </c>
      <c r="AJ99" s="265"/>
      <c r="AK99" s="249"/>
      <c r="AL99" s="253" t="s">
        <v>847</v>
      </c>
      <c r="AM99" s="249" t="s">
        <v>841</v>
      </c>
      <c r="AN99" s="249" t="s">
        <v>16</v>
      </c>
      <c r="AO99" s="249" t="s">
        <v>1132</v>
      </c>
      <c r="AP99" s="249"/>
      <c r="AQ99" s="269"/>
      <c r="AR99" s="249"/>
      <c r="AS99" s="249"/>
      <c r="AT99" s="251"/>
      <c r="AU99" s="251"/>
      <c r="AV99" s="251"/>
      <c r="AW99" s="251"/>
      <c r="AX99" s="251"/>
      <c r="AY99" s="250">
        <f t="shared" si="29"/>
        <v>0</v>
      </c>
      <c r="AZ99" s="250"/>
      <c r="BA99" s="250">
        <f t="shared" si="14"/>
        <v>0</v>
      </c>
      <c r="BB99" s="269" t="s">
        <v>2607</v>
      </c>
      <c r="BC99" s="269"/>
      <c r="BD99" s="269"/>
      <c r="BE99" s="269"/>
      <c r="BF99" s="269"/>
      <c r="BG99" s="269"/>
      <c r="BH99" s="249"/>
    </row>
    <row r="100" spans="1:60" ht="30" customHeight="1" x14ac:dyDescent="0.3">
      <c r="A100" s="250">
        <v>7878</v>
      </c>
      <c r="B100" s="250">
        <v>208</v>
      </c>
      <c r="C100" s="249">
        <v>2022</v>
      </c>
      <c r="D100" s="249" t="s">
        <v>2030</v>
      </c>
      <c r="E100" s="249" t="s">
        <v>836</v>
      </c>
      <c r="F100" s="249" t="s">
        <v>813</v>
      </c>
      <c r="G100" s="250">
        <f t="shared" ca="1" si="26"/>
        <v>-626</v>
      </c>
      <c r="H100" s="251">
        <v>44755</v>
      </c>
      <c r="I100" s="249">
        <f t="shared" si="27"/>
        <v>12</v>
      </c>
      <c r="J100" s="251">
        <v>44767</v>
      </c>
      <c r="K100" s="249" t="str">
        <f t="shared" si="28"/>
        <v>FORA DE PRAZO</v>
      </c>
      <c r="L100" s="249" t="s">
        <v>2608</v>
      </c>
      <c r="M100" s="250">
        <v>13071</v>
      </c>
      <c r="N100" s="249" t="s">
        <v>1016</v>
      </c>
      <c r="O100" s="249" t="s">
        <v>816</v>
      </c>
      <c r="P100" s="249" t="s">
        <v>1372</v>
      </c>
      <c r="Q100" s="249" t="s">
        <v>1374</v>
      </c>
      <c r="R100" s="278" t="s">
        <v>1374</v>
      </c>
      <c r="S100" s="249" t="s">
        <v>1375</v>
      </c>
      <c r="T100" s="249" t="s">
        <v>2609</v>
      </c>
      <c r="U100" s="251">
        <v>44774</v>
      </c>
      <c r="V100" s="235" t="s">
        <v>2610</v>
      </c>
      <c r="W100" s="251">
        <v>45199</v>
      </c>
      <c r="X100" s="250">
        <f t="shared" ca="1" si="30"/>
        <v>-194</v>
      </c>
      <c r="Y100" s="249" t="s">
        <v>921</v>
      </c>
      <c r="Z100" s="252" t="s">
        <v>2013</v>
      </c>
      <c r="AA100" s="252" t="s">
        <v>922</v>
      </c>
      <c r="AB100" s="252"/>
      <c r="AC100" s="252" t="s">
        <v>2014</v>
      </c>
      <c r="AD100" s="252" t="s">
        <v>922</v>
      </c>
      <c r="AE100" s="331">
        <f t="shared" si="25"/>
        <v>0</v>
      </c>
      <c r="AF100" s="331">
        <v>8220</v>
      </c>
      <c r="AG100" s="329">
        <v>0</v>
      </c>
      <c r="AH100" s="329">
        <v>8220</v>
      </c>
      <c r="AI100" s="267">
        <v>0</v>
      </c>
      <c r="AJ100" s="265"/>
      <c r="AK100" s="249"/>
      <c r="AL100" s="253" t="s">
        <v>2137</v>
      </c>
      <c r="AM100" s="249" t="s">
        <v>1379</v>
      </c>
      <c r="AN100" s="249" t="s">
        <v>30</v>
      </c>
      <c r="AO100" s="249" t="s">
        <v>1132</v>
      </c>
      <c r="AP100" s="249" t="s">
        <v>2611</v>
      </c>
      <c r="AQ100" s="269"/>
      <c r="AR100" s="249"/>
      <c r="AS100" s="249"/>
      <c r="AT100" s="251"/>
      <c r="AU100" s="251"/>
      <c r="AV100" s="251"/>
      <c r="AW100" s="251"/>
      <c r="AX100" s="251"/>
      <c r="AY100" s="250">
        <f t="shared" si="29"/>
        <v>0</v>
      </c>
      <c r="AZ100" s="250"/>
      <c r="BA100" s="250">
        <f t="shared" si="14"/>
        <v>8220</v>
      </c>
      <c r="BB100" s="270" t="s">
        <v>2612</v>
      </c>
      <c r="BC100" s="270" t="s">
        <v>2613</v>
      </c>
      <c r="BD100" s="270"/>
      <c r="BE100" s="270"/>
      <c r="BF100" s="270" t="s">
        <v>2614</v>
      </c>
      <c r="BG100" s="269"/>
      <c r="BH100" s="249"/>
    </row>
    <row r="101" spans="1:60" ht="30" customHeight="1" x14ac:dyDescent="0.3">
      <c r="A101" s="250">
        <v>7880</v>
      </c>
      <c r="B101" s="250">
        <v>161</v>
      </c>
      <c r="C101" s="249">
        <v>2022</v>
      </c>
      <c r="D101" s="249" t="s">
        <v>2197</v>
      </c>
      <c r="E101" s="249" t="s">
        <v>836</v>
      </c>
      <c r="F101" s="249" t="s">
        <v>813</v>
      </c>
      <c r="G101" s="250">
        <f t="shared" ca="1" si="26"/>
        <v>-626</v>
      </c>
      <c r="H101" s="251">
        <v>44755</v>
      </c>
      <c r="I101" s="249">
        <f t="shared" si="27"/>
        <v>12</v>
      </c>
      <c r="J101" s="251">
        <v>44767</v>
      </c>
      <c r="K101" s="249" t="str">
        <f t="shared" si="28"/>
        <v>FORA DE PRAZO</v>
      </c>
      <c r="L101" s="249" t="s">
        <v>2615</v>
      </c>
      <c r="M101" s="250">
        <v>13145</v>
      </c>
      <c r="N101" s="249" t="s">
        <v>1944</v>
      </c>
      <c r="O101" s="249" t="s">
        <v>816</v>
      </c>
      <c r="P101" s="249" t="s">
        <v>915</v>
      </c>
      <c r="Q101" s="249" t="s">
        <v>2616</v>
      </c>
      <c r="R101" s="249"/>
      <c r="S101" s="249" t="s">
        <v>2617</v>
      </c>
      <c r="T101" s="249" t="s">
        <v>2618</v>
      </c>
      <c r="U101" s="251">
        <v>44774</v>
      </c>
      <c r="V101" s="235" t="s">
        <v>2619</v>
      </c>
      <c r="W101" s="251">
        <v>45504</v>
      </c>
      <c r="X101" s="250">
        <f t="shared" ca="1" si="30"/>
        <v>111</v>
      </c>
      <c r="Y101" s="249" t="s">
        <v>921</v>
      </c>
      <c r="Z101" s="252" t="s">
        <v>2013</v>
      </c>
      <c r="AA101" s="252" t="s">
        <v>825</v>
      </c>
      <c r="AB101" s="252"/>
      <c r="AC101" s="252" t="s">
        <v>2014</v>
      </c>
      <c r="AD101" s="252" t="s">
        <v>922</v>
      </c>
      <c r="AE101" s="331">
        <f t="shared" si="25"/>
        <v>800</v>
      </c>
      <c r="AF101" s="331"/>
      <c r="AG101" s="329">
        <v>0</v>
      </c>
      <c r="AH101" s="329">
        <v>800</v>
      </c>
      <c r="AI101" s="267">
        <v>0</v>
      </c>
      <c r="AJ101" s="265"/>
      <c r="AK101" s="249"/>
      <c r="AL101" s="253" t="s">
        <v>2137</v>
      </c>
      <c r="AM101" s="249" t="s">
        <v>1379</v>
      </c>
      <c r="AN101" s="249" t="s">
        <v>30</v>
      </c>
      <c r="AO101" s="249" t="s">
        <v>13</v>
      </c>
      <c r="AP101" s="249"/>
      <c r="AQ101" s="269"/>
      <c r="AR101" s="249"/>
      <c r="AS101" s="249"/>
      <c r="AT101" s="251"/>
      <c r="AU101" s="251"/>
      <c r="AV101" s="251"/>
      <c r="AW101" s="251"/>
      <c r="AX101" s="251"/>
      <c r="AY101" s="250">
        <f t="shared" si="29"/>
        <v>0</v>
      </c>
      <c r="AZ101" s="250"/>
      <c r="BA101" s="250">
        <f t="shared" si="14"/>
        <v>800</v>
      </c>
      <c r="BB101" s="269" t="s">
        <v>2620</v>
      </c>
      <c r="BC101" s="269" t="s">
        <v>2621</v>
      </c>
      <c r="BD101" s="269"/>
      <c r="BE101" s="269"/>
      <c r="BF101" s="269"/>
      <c r="BG101" s="269"/>
      <c r="BH101" s="249"/>
    </row>
    <row r="102" spans="1:60" ht="30" customHeight="1" x14ac:dyDescent="0.3">
      <c r="A102" s="250">
        <v>7881</v>
      </c>
      <c r="B102" s="250">
        <v>163</v>
      </c>
      <c r="C102" s="249">
        <v>2022</v>
      </c>
      <c r="D102" s="249" t="s">
        <v>2197</v>
      </c>
      <c r="E102" s="249" t="s">
        <v>836</v>
      </c>
      <c r="F102" s="249" t="s">
        <v>813</v>
      </c>
      <c r="G102" s="250">
        <f t="shared" ca="1" si="26"/>
        <v>-626</v>
      </c>
      <c r="H102" s="251">
        <v>44755</v>
      </c>
      <c r="I102" s="249">
        <f t="shared" si="27"/>
        <v>12</v>
      </c>
      <c r="J102" s="251">
        <v>44767</v>
      </c>
      <c r="K102" s="249" t="str">
        <f t="shared" si="28"/>
        <v>FORA DE PRAZO</v>
      </c>
      <c r="L102" s="249" t="s">
        <v>2615</v>
      </c>
      <c r="M102" s="250">
        <v>13146</v>
      </c>
      <c r="N102" s="249" t="s">
        <v>1944</v>
      </c>
      <c r="O102" s="249" t="s">
        <v>816</v>
      </c>
      <c r="P102" s="249" t="s">
        <v>915</v>
      </c>
      <c r="Q102" s="249" t="s">
        <v>2622</v>
      </c>
      <c r="R102" s="249"/>
      <c r="S102" s="249" t="s">
        <v>2623</v>
      </c>
      <c r="T102" s="249" t="s">
        <v>2618</v>
      </c>
      <c r="U102" s="251">
        <v>44774</v>
      </c>
      <c r="V102" s="235" t="s">
        <v>2619</v>
      </c>
      <c r="W102" s="251">
        <v>45504</v>
      </c>
      <c r="X102" s="250">
        <f t="shared" ca="1" si="30"/>
        <v>111</v>
      </c>
      <c r="Y102" s="249" t="s">
        <v>921</v>
      </c>
      <c r="Z102" s="252" t="s">
        <v>2013</v>
      </c>
      <c r="AA102" s="252" t="s">
        <v>825</v>
      </c>
      <c r="AB102" s="252"/>
      <c r="AC102" s="252" t="s">
        <v>2014</v>
      </c>
      <c r="AD102" s="252" t="s">
        <v>922</v>
      </c>
      <c r="AE102" s="331">
        <f t="shared" si="25"/>
        <v>360</v>
      </c>
      <c r="AF102" s="331">
        <v>18365</v>
      </c>
      <c r="AG102" s="329">
        <v>0</v>
      </c>
      <c r="AH102" s="329">
        <v>18725</v>
      </c>
      <c r="AI102" s="267">
        <v>0</v>
      </c>
      <c r="AJ102" s="265"/>
      <c r="AK102" s="249"/>
      <c r="AL102" s="253" t="s">
        <v>2137</v>
      </c>
      <c r="AM102" s="249" t="s">
        <v>1379</v>
      </c>
      <c r="AN102" s="249" t="s">
        <v>30</v>
      </c>
      <c r="AO102" s="249" t="s">
        <v>13</v>
      </c>
      <c r="AP102" s="249"/>
      <c r="AQ102" s="269"/>
      <c r="AR102" s="249"/>
      <c r="AS102" s="249"/>
      <c r="AT102" s="251"/>
      <c r="AU102" s="251"/>
      <c r="AV102" s="251"/>
      <c r="AW102" s="251"/>
      <c r="AX102" s="251"/>
      <c r="AY102" s="250">
        <f t="shared" si="29"/>
        <v>0</v>
      </c>
      <c r="AZ102" s="250"/>
      <c r="BA102" s="250">
        <f t="shared" ref="BA102:BA147" si="31">AG102+AH102</f>
        <v>18725</v>
      </c>
      <c r="BB102" s="269" t="s">
        <v>2624</v>
      </c>
      <c r="BC102" s="269" t="s">
        <v>2625</v>
      </c>
      <c r="BD102" s="269"/>
      <c r="BE102" s="269"/>
      <c r="BF102" s="269"/>
      <c r="BG102" s="269"/>
      <c r="BH102" s="249"/>
    </row>
    <row r="103" spans="1:60" ht="30" customHeight="1" x14ac:dyDescent="0.3">
      <c r="A103" s="250">
        <v>7882</v>
      </c>
      <c r="B103" s="250">
        <v>164</v>
      </c>
      <c r="C103" s="249">
        <v>2022</v>
      </c>
      <c r="D103" s="249" t="s">
        <v>2197</v>
      </c>
      <c r="E103" s="249" t="s">
        <v>836</v>
      </c>
      <c r="F103" s="249" t="s">
        <v>813</v>
      </c>
      <c r="G103" s="250">
        <f t="shared" ca="1" si="26"/>
        <v>-626</v>
      </c>
      <c r="H103" s="251">
        <v>44755</v>
      </c>
      <c r="I103" s="249">
        <f t="shared" si="27"/>
        <v>12</v>
      </c>
      <c r="J103" s="251">
        <v>44767</v>
      </c>
      <c r="K103" s="249" t="str">
        <f t="shared" si="28"/>
        <v>FORA DE PRAZO</v>
      </c>
      <c r="L103" s="249" t="s">
        <v>2615</v>
      </c>
      <c r="M103" s="250">
        <v>13147</v>
      </c>
      <c r="N103" s="249" t="s">
        <v>1944</v>
      </c>
      <c r="O103" s="249" t="s">
        <v>816</v>
      </c>
      <c r="P103" s="249" t="s">
        <v>915</v>
      </c>
      <c r="Q103" s="249" t="s">
        <v>2626</v>
      </c>
      <c r="R103" s="249"/>
      <c r="S103" s="249" t="s">
        <v>2627</v>
      </c>
      <c r="T103" s="249" t="s">
        <v>2618</v>
      </c>
      <c r="U103" s="251">
        <v>44774</v>
      </c>
      <c r="V103" s="235" t="s">
        <v>2619</v>
      </c>
      <c r="W103" s="251">
        <v>45504</v>
      </c>
      <c r="X103" s="250">
        <f t="shared" ca="1" si="30"/>
        <v>111</v>
      </c>
      <c r="Y103" s="249" t="s">
        <v>921</v>
      </c>
      <c r="Z103" s="252" t="s">
        <v>2013</v>
      </c>
      <c r="AA103" s="252" t="s">
        <v>825</v>
      </c>
      <c r="AB103" s="252"/>
      <c r="AC103" s="252" t="s">
        <v>2014</v>
      </c>
      <c r="AD103" s="252" t="s">
        <v>922</v>
      </c>
      <c r="AE103" s="331">
        <f t="shared" si="25"/>
        <v>0</v>
      </c>
      <c r="AF103" s="331">
        <v>10678</v>
      </c>
      <c r="AG103" s="329">
        <v>0</v>
      </c>
      <c r="AH103" s="329">
        <v>10678</v>
      </c>
      <c r="AI103" s="267">
        <v>0</v>
      </c>
      <c r="AJ103" s="265"/>
      <c r="AK103" s="249"/>
      <c r="AL103" s="253" t="s">
        <v>2137</v>
      </c>
      <c r="AM103" s="249" t="s">
        <v>1379</v>
      </c>
      <c r="AN103" s="249" t="s">
        <v>30</v>
      </c>
      <c r="AO103" s="249" t="s">
        <v>13</v>
      </c>
      <c r="AP103" s="249"/>
      <c r="AQ103" s="269" t="s">
        <v>2628</v>
      </c>
      <c r="AR103" s="249"/>
      <c r="AS103" s="249"/>
      <c r="AT103" s="251"/>
      <c r="AU103" s="251"/>
      <c r="AV103" s="251"/>
      <c r="AW103" s="251"/>
      <c r="AX103" s="251"/>
      <c r="AY103" s="250">
        <f t="shared" si="29"/>
        <v>0</v>
      </c>
      <c r="AZ103" s="250"/>
      <c r="BA103" s="250">
        <f t="shared" si="31"/>
        <v>10678</v>
      </c>
      <c r="BB103" s="254" t="s">
        <v>2629</v>
      </c>
      <c r="BC103" s="269" t="s">
        <v>2630</v>
      </c>
      <c r="BD103" s="269"/>
      <c r="BE103" s="269"/>
      <c r="BF103" s="269"/>
      <c r="BG103" s="269"/>
      <c r="BH103" s="249"/>
    </row>
    <row r="104" spans="1:60" ht="30" hidden="1" customHeight="1" x14ac:dyDescent="0.3">
      <c r="A104" s="250">
        <v>7885</v>
      </c>
      <c r="B104" s="250">
        <v>179</v>
      </c>
      <c r="C104" s="249">
        <v>2022</v>
      </c>
      <c r="D104" s="249"/>
      <c r="E104" s="249" t="s">
        <v>836</v>
      </c>
      <c r="F104" s="249" t="s">
        <v>813</v>
      </c>
      <c r="G104" s="250">
        <f t="shared" ca="1" si="26"/>
        <v>-631</v>
      </c>
      <c r="H104" s="251">
        <v>44762</v>
      </c>
      <c r="I104" s="249">
        <f t="shared" si="27"/>
        <v>0</v>
      </c>
      <c r="J104" s="251">
        <v>44762</v>
      </c>
      <c r="K104" s="249" t="str">
        <f t="shared" si="28"/>
        <v>RETROATIVO</v>
      </c>
      <c r="L104" s="249" t="s">
        <v>2631</v>
      </c>
      <c r="M104" s="250">
        <v>13102</v>
      </c>
      <c r="N104" s="249" t="s">
        <v>839</v>
      </c>
      <c r="O104" s="249" t="s">
        <v>816</v>
      </c>
      <c r="P104" s="249" t="s">
        <v>1372</v>
      </c>
      <c r="Q104" s="249" t="s">
        <v>2632</v>
      </c>
      <c r="R104" s="249"/>
      <c r="S104" s="249" t="s">
        <v>2633</v>
      </c>
      <c r="T104" s="249" t="s">
        <v>2634</v>
      </c>
      <c r="U104" s="251">
        <v>44774</v>
      </c>
      <c r="V104" s="235" t="s">
        <v>2635</v>
      </c>
      <c r="W104" s="251">
        <v>45138</v>
      </c>
      <c r="X104" s="250">
        <f t="shared" ca="1" si="30"/>
        <v>-255</v>
      </c>
      <c r="Y104" s="249" t="s">
        <v>921</v>
      </c>
      <c r="Z104" s="252" t="s">
        <v>2013</v>
      </c>
      <c r="AA104" s="252" t="s">
        <v>825</v>
      </c>
      <c r="AB104" s="252"/>
      <c r="AC104" s="252" t="s">
        <v>2014</v>
      </c>
      <c r="AD104" s="252" t="s">
        <v>922</v>
      </c>
      <c r="AE104" s="331">
        <f t="shared" si="25"/>
        <v>0</v>
      </c>
      <c r="AF104" s="331"/>
      <c r="AG104" s="329">
        <v>0</v>
      </c>
      <c r="AH104" s="329">
        <v>0</v>
      </c>
      <c r="AI104" s="267">
        <v>0</v>
      </c>
      <c r="AJ104" s="265"/>
      <c r="AK104" s="249"/>
      <c r="AL104" s="253" t="s">
        <v>2137</v>
      </c>
      <c r="AM104" s="249" t="s">
        <v>1379</v>
      </c>
      <c r="AN104" s="249" t="s">
        <v>30</v>
      </c>
      <c r="AO104" s="249" t="s">
        <v>1132</v>
      </c>
      <c r="AP104" s="249" t="s">
        <v>2636</v>
      </c>
      <c r="AQ104" s="269"/>
      <c r="AR104" s="249"/>
      <c r="AS104" s="249"/>
      <c r="AT104" s="251"/>
      <c r="AU104" s="251"/>
      <c r="AV104" s="251"/>
      <c r="AW104" s="251"/>
      <c r="AX104" s="251"/>
      <c r="AY104" s="250">
        <f t="shared" si="29"/>
        <v>0</v>
      </c>
      <c r="AZ104" s="250"/>
      <c r="BA104" s="250">
        <f t="shared" si="31"/>
        <v>0</v>
      </c>
      <c r="BB104" s="269" t="s">
        <v>2637</v>
      </c>
      <c r="BC104" s="269"/>
      <c r="BD104" s="269"/>
      <c r="BE104" s="269"/>
      <c r="BF104" s="269"/>
      <c r="BG104" s="269" t="s">
        <v>2049</v>
      </c>
      <c r="BH104" s="249"/>
    </row>
    <row r="105" spans="1:60" ht="30" hidden="1" customHeight="1" x14ac:dyDescent="0.35">
      <c r="A105" s="250">
        <v>7887</v>
      </c>
      <c r="B105" s="245" t="s">
        <v>1998</v>
      </c>
      <c r="C105" s="249">
        <v>2022</v>
      </c>
      <c r="D105" s="249"/>
      <c r="E105" s="249" t="s">
        <v>836</v>
      </c>
      <c r="F105" s="249" t="s">
        <v>813</v>
      </c>
      <c r="G105" s="250">
        <f t="shared" ca="1" si="26"/>
        <v>-631</v>
      </c>
      <c r="H105" s="251">
        <v>44762</v>
      </c>
      <c r="I105" s="249">
        <f t="shared" si="27"/>
        <v>0</v>
      </c>
      <c r="J105" s="251">
        <v>44762</v>
      </c>
      <c r="K105" s="249" t="str">
        <f t="shared" si="28"/>
        <v>RETROATIVO</v>
      </c>
      <c r="L105" s="249" t="s">
        <v>2638</v>
      </c>
      <c r="M105" s="250">
        <v>13098</v>
      </c>
      <c r="N105" s="249" t="s">
        <v>839</v>
      </c>
      <c r="O105" s="249" t="s">
        <v>840</v>
      </c>
      <c r="P105" s="249" t="s">
        <v>841</v>
      </c>
      <c r="Q105" s="249" t="s">
        <v>2639</v>
      </c>
      <c r="R105" s="249"/>
      <c r="S105" s="249" t="s">
        <v>2640</v>
      </c>
      <c r="T105" s="249" t="s">
        <v>2641</v>
      </c>
      <c r="U105" s="251">
        <v>44761</v>
      </c>
      <c r="V105" s="235" t="s">
        <v>2642</v>
      </c>
      <c r="W105" s="251">
        <v>45125</v>
      </c>
      <c r="X105" s="250">
        <f t="shared" ca="1" si="30"/>
        <v>-268</v>
      </c>
      <c r="Y105" s="249" t="s">
        <v>921</v>
      </c>
      <c r="Z105" s="252" t="s">
        <v>2013</v>
      </c>
      <c r="AA105" s="252" t="s">
        <v>825</v>
      </c>
      <c r="AB105" s="252" t="s">
        <v>2136</v>
      </c>
      <c r="AC105" s="252"/>
      <c r="AD105" s="252">
        <v>24754.14</v>
      </c>
      <c r="AE105" s="252">
        <v>0</v>
      </c>
      <c r="AF105" s="252"/>
      <c r="AG105" s="329"/>
      <c r="AH105" s="329"/>
      <c r="AI105" s="267">
        <v>0</v>
      </c>
      <c r="AJ105" s="265"/>
      <c r="AK105" s="249"/>
      <c r="AL105" s="253" t="s">
        <v>847</v>
      </c>
      <c r="AM105" s="249" t="s">
        <v>1379</v>
      </c>
      <c r="AN105" s="249" t="s">
        <v>30</v>
      </c>
      <c r="AO105" s="249" t="s">
        <v>1132</v>
      </c>
      <c r="AP105" s="249"/>
      <c r="AQ105" s="269"/>
      <c r="AR105" s="249"/>
      <c r="AS105" s="249"/>
      <c r="AT105" s="251"/>
      <c r="AU105" s="251"/>
      <c r="AV105" s="251"/>
      <c r="AW105" s="251"/>
      <c r="AX105" s="251"/>
      <c r="AY105" s="250">
        <f t="shared" si="29"/>
        <v>0</v>
      </c>
      <c r="AZ105" s="250"/>
      <c r="BA105" s="250">
        <f t="shared" si="31"/>
        <v>0</v>
      </c>
      <c r="BB105" s="269" t="s">
        <v>2643</v>
      </c>
      <c r="BC105" s="269"/>
      <c r="BD105" s="269"/>
      <c r="BE105" s="269"/>
      <c r="BF105" s="269"/>
      <c r="BG105" s="237" t="s">
        <v>2644</v>
      </c>
      <c r="BH105" s="249"/>
    </row>
    <row r="106" spans="1:60" ht="30" customHeight="1" x14ac:dyDescent="0.35">
      <c r="A106" s="250">
        <v>7892</v>
      </c>
      <c r="B106" s="245" t="s">
        <v>1998</v>
      </c>
      <c r="C106" s="249">
        <v>2022</v>
      </c>
      <c r="D106" s="249" t="s">
        <v>2197</v>
      </c>
      <c r="E106" s="249" t="s">
        <v>836</v>
      </c>
      <c r="F106" s="249" t="s">
        <v>813</v>
      </c>
      <c r="G106" s="250">
        <f t="shared" ca="1" si="26"/>
        <v>-619</v>
      </c>
      <c r="H106" s="251">
        <v>44768</v>
      </c>
      <c r="I106" s="249">
        <f t="shared" si="27"/>
        <v>6</v>
      </c>
      <c r="J106" s="251">
        <v>44774</v>
      </c>
      <c r="K106" s="249" t="str">
        <f t="shared" si="28"/>
        <v>FORA DE PRAZO</v>
      </c>
      <c r="L106" s="249" t="s">
        <v>2645</v>
      </c>
      <c r="M106" s="250">
        <v>13115</v>
      </c>
      <c r="N106" s="249" t="s">
        <v>839</v>
      </c>
      <c r="O106" s="249" t="s">
        <v>840</v>
      </c>
      <c r="P106" s="249" t="s">
        <v>817</v>
      </c>
      <c r="Q106" s="249" t="s">
        <v>2646</v>
      </c>
      <c r="R106" s="249"/>
      <c r="S106" s="249" t="s">
        <v>2647</v>
      </c>
      <c r="T106" s="249" t="s">
        <v>2648</v>
      </c>
      <c r="U106" s="251">
        <v>44774</v>
      </c>
      <c r="V106" s="235" t="s">
        <v>2649</v>
      </c>
      <c r="W106" s="251">
        <v>45016</v>
      </c>
      <c r="X106" s="249" t="s">
        <v>825</v>
      </c>
      <c r="Y106" s="249" t="s">
        <v>2650</v>
      </c>
      <c r="Z106" s="252" t="s">
        <v>2013</v>
      </c>
      <c r="AA106" s="252" t="s">
        <v>825</v>
      </c>
      <c r="AB106" s="252" t="s">
        <v>816</v>
      </c>
      <c r="AC106" s="252" t="s">
        <v>2014</v>
      </c>
      <c r="AD106" s="252">
        <v>41000</v>
      </c>
      <c r="AE106" s="252">
        <f>AG106+AH106-AF106</f>
        <v>0</v>
      </c>
      <c r="AF106" s="252"/>
      <c r="AG106" s="329">
        <v>0</v>
      </c>
      <c r="AH106" s="329">
        <v>0</v>
      </c>
      <c r="AI106" s="267">
        <v>0</v>
      </c>
      <c r="AJ106" s="265"/>
      <c r="AK106" s="249"/>
      <c r="AL106" s="253" t="s">
        <v>1930</v>
      </c>
      <c r="AM106" s="249" t="s">
        <v>1379</v>
      </c>
      <c r="AN106" s="249" t="s">
        <v>30</v>
      </c>
      <c r="AO106" s="249" t="s">
        <v>1132</v>
      </c>
      <c r="AP106" s="249"/>
      <c r="AQ106" s="269"/>
      <c r="AR106" s="249"/>
      <c r="AS106" s="249"/>
      <c r="AT106" s="251"/>
      <c r="AU106" s="251"/>
      <c r="AV106" s="251"/>
      <c r="AW106" s="251"/>
      <c r="AX106" s="251"/>
      <c r="AY106" s="250">
        <f t="shared" si="29"/>
        <v>0</v>
      </c>
      <c r="AZ106" s="250"/>
      <c r="BA106" s="250">
        <f t="shared" si="31"/>
        <v>0</v>
      </c>
      <c r="BB106" s="269" t="s">
        <v>2651</v>
      </c>
      <c r="BC106" s="269" t="s">
        <v>2652</v>
      </c>
      <c r="BD106" s="269"/>
      <c r="BE106" s="269"/>
      <c r="BF106" s="269"/>
      <c r="BG106" s="237" t="s">
        <v>2653</v>
      </c>
      <c r="BH106" s="249"/>
    </row>
    <row r="107" spans="1:60" s="395" customFormat="1" ht="30" hidden="1" customHeight="1" x14ac:dyDescent="0.35">
      <c r="A107" s="383">
        <v>7902</v>
      </c>
      <c r="B107" s="383" t="s">
        <v>32</v>
      </c>
      <c r="C107" s="249">
        <v>2022</v>
      </c>
      <c r="D107" s="249"/>
      <c r="E107" s="249" t="s">
        <v>836</v>
      </c>
      <c r="F107" s="249" t="s">
        <v>813</v>
      </c>
      <c r="G107" s="250">
        <f t="shared" ca="1" si="26"/>
        <v>-619</v>
      </c>
      <c r="H107" s="251">
        <v>44774</v>
      </c>
      <c r="I107" s="249">
        <f t="shared" si="27"/>
        <v>0</v>
      </c>
      <c r="J107" s="251">
        <v>44774</v>
      </c>
      <c r="K107" s="249" t="str">
        <f t="shared" si="28"/>
        <v>RETROATIVO</v>
      </c>
      <c r="L107" s="249" t="s">
        <v>2596</v>
      </c>
      <c r="M107" s="250">
        <v>13167</v>
      </c>
      <c r="N107" s="249" t="s">
        <v>815</v>
      </c>
      <c r="O107" s="384" t="s">
        <v>840</v>
      </c>
      <c r="P107" s="249" t="s">
        <v>1106</v>
      </c>
      <c r="Q107" s="384" t="s">
        <v>2654</v>
      </c>
      <c r="R107" s="249"/>
      <c r="S107" s="249" t="s">
        <v>2655</v>
      </c>
      <c r="T107" s="384" t="s">
        <v>2656</v>
      </c>
      <c r="U107" s="251">
        <v>44774</v>
      </c>
      <c r="V107" s="141" t="s">
        <v>2619</v>
      </c>
      <c r="W107" s="251">
        <v>45504</v>
      </c>
      <c r="X107" s="250">
        <f ca="1">W107-TODAY()</f>
        <v>111</v>
      </c>
      <c r="Y107" s="249" t="s">
        <v>921</v>
      </c>
      <c r="Z107" s="386">
        <v>4100</v>
      </c>
      <c r="AA107" s="252" t="s">
        <v>825</v>
      </c>
      <c r="AB107" s="386" t="s">
        <v>2657</v>
      </c>
      <c r="AC107" s="386" t="s">
        <v>2014</v>
      </c>
      <c r="AD107" s="386">
        <v>98400</v>
      </c>
      <c r="AE107" s="386">
        <f>AG107+AH107-AF107</f>
        <v>3800</v>
      </c>
      <c r="AF107" s="386">
        <v>46522.78</v>
      </c>
      <c r="AG107" s="388">
        <f>5050+346.5</f>
        <v>5396.5</v>
      </c>
      <c r="AH107" s="389">
        <v>44926.28</v>
      </c>
      <c r="AI107" s="267">
        <v>0</v>
      </c>
      <c r="AJ107" s="265"/>
      <c r="AK107" s="249"/>
      <c r="AL107" s="253" t="s">
        <v>907</v>
      </c>
      <c r="AM107" s="249" t="s">
        <v>1953</v>
      </c>
      <c r="AN107" s="249" t="s">
        <v>14</v>
      </c>
      <c r="AO107" s="249" t="s">
        <v>13</v>
      </c>
      <c r="AP107" s="249"/>
      <c r="AQ107" s="269" t="s">
        <v>2658</v>
      </c>
      <c r="AR107" s="249"/>
      <c r="AS107" s="249"/>
      <c r="AT107" s="251"/>
      <c r="AU107" s="251"/>
      <c r="AV107" s="251"/>
      <c r="AW107" s="251"/>
      <c r="AX107" s="251"/>
      <c r="AY107" s="250">
        <f t="shared" si="29"/>
        <v>0</v>
      </c>
      <c r="AZ107" s="250"/>
      <c r="BA107" s="250">
        <f t="shared" si="31"/>
        <v>50322.78</v>
      </c>
      <c r="BB107" s="399" t="s">
        <v>2659</v>
      </c>
      <c r="BC107" s="269"/>
      <c r="BD107" s="269"/>
      <c r="BE107" s="269"/>
      <c r="BF107" s="269"/>
      <c r="BG107" s="269"/>
      <c r="BH107" s="249"/>
    </row>
    <row r="108" spans="1:60" ht="30" hidden="1" customHeight="1" x14ac:dyDescent="0.3">
      <c r="A108" s="250">
        <v>7909</v>
      </c>
      <c r="B108" s="245" t="s">
        <v>1998</v>
      </c>
      <c r="C108" s="249">
        <v>2022</v>
      </c>
      <c r="D108" s="249"/>
      <c r="E108" s="249" t="s">
        <v>836</v>
      </c>
      <c r="F108" s="249" t="s">
        <v>813</v>
      </c>
      <c r="G108" s="250">
        <f t="shared" ca="1" si="26"/>
        <v>-622</v>
      </c>
      <c r="H108" s="251">
        <v>44778</v>
      </c>
      <c r="I108" s="249">
        <f t="shared" si="27"/>
        <v>-7</v>
      </c>
      <c r="J108" s="251">
        <v>44771</v>
      </c>
      <c r="K108" s="249" t="str">
        <f t="shared" si="28"/>
        <v>RETROATIVO</v>
      </c>
      <c r="L108" s="249" t="s">
        <v>2660</v>
      </c>
      <c r="M108" s="250">
        <v>13093</v>
      </c>
      <c r="N108" s="249" t="s">
        <v>2661</v>
      </c>
      <c r="O108" s="249" t="s">
        <v>816</v>
      </c>
      <c r="P108" s="249" t="s">
        <v>1249</v>
      </c>
      <c r="Q108" s="249" t="s">
        <v>2662</v>
      </c>
      <c r="R108" s="249"/>
      <c r="S108" s="313" t="s">
        <v>2663</v>
      </c>
      <c r="T108" s="249" t="s">
        <v>2664</v>
      </c>
      <c r="U108" s="251">
        <v>44771</v>
      </c>
      <c r="V108" s="235" t="s">
        <v>2665</v>
      </c>
      <c r="W108" s="251">
        <v>45136</v>
      </c>
      <c r="X108" s="250">
        <f ca="1">W108-TODAY()</f>
        <v>-257</v>
      </c>
      <c r="Y108" s="249" t="s">
        <v>846</v>
      </c>
      <c r="Z108" s="252" t="s">
        <v>2013</v>
      </c>
      <c r="AA108" s="252" t="s">
        <v>825</v>
      </c>
      <c r="AB108" s="252"/>
      <c r="AC108" s="252" t="s">
        <v>2014</v>
      </c>
      <c r="AD108" s="252">
        <v>8362.56</v>
      </c>
      <c r="AE108" s="331">
        <f>AG108+AH108-AF108</f>
        <v>0</v>
      </c>
      <c r="AF108" s="331"/>
      <c r="AG108" s="329">
        <v>0</v>
      </c>
      <c r="AH108" s="329">
        <v>0</v>
      </c>
      <c r="AI108" s="267">
        <v>0</v>
      </c>
      <c r="AJ108" s="265"/>
      <c r="AK108" s="249"/>
      <c r="AL108" s="253">
        <v>44781</v>
      </c>
      <c r="AM108" s="249" t="s">
        <v>1116</v>
      </c>
      <c r="AN108" s="249" t="s">
        <v>22</v>
      </c>
      <c r="AO108" s="249" t="s">
        <v>1132</v>
      </c>
      <c r="AP108" s="249"/>
      <c r="AQ108" s="269"/>
      <c r="AR108" s="249"/>
      <c r="AS108" s="249"/>
      <c r="AT108" s="251"/>
      <c r="AU108" s="251"/>
      <c r="AV108" s="251"/>
      <c r="AW108" s="251"/>
      <c r="AX108" s="251"/>
      <c r="AY108" s="250">
        <f t="shared" si="29"/>
        <v>0</v>
      </c>
      <c r="AZ108" s="250"/>
      <c r="BA108" s="250">
        <f t="shared" si="31"/>
        <v>0</v>
      </c>
      <c r="BB108" s="269" t="s">
        <v>2666</v>
      </c>
      <c r="BC108" s="269"/>
      <c r="BD108" s="269"/>
      <c r="BE108" s="269"/>
      <c r="BF108" s="269"/>
      <c r="BG108" s="269"/>
      <c r="BH108" s="249"/>
    </row>
    <row r="109" spans="1:60" ht="30" customHeight="1" x14ac:dyDescent="0.3">
      <c r="A109" s="250">
        <v>7910</v>
      </c>
      <c r="B109" s="250">
        <v>113</v>
      </c>
      <c r="C109" s="249">
        <v>2022</v>
      </c>
      <c r="D109" s="249" t="s">
        <v>2197</v>
      </c>
      <c r="E109" s="249" t="s">
        <v>836</v>
      </c>
      <c r="F109" s="249" t="s">
        <v>813</v>
      </c>
      <c r="G109" s="250">
        <f t="shared" ca="1" si="26"/>
        <v>-612</v>
      </c>
      <c r="H109" s="251">
        <v>44778</v>
      </c>
      <c r="I109" s="249">
        <f t="shared" si="27"/>
        <v>3</v>
      </c>
      <c r="J109" s="251">
        <v>44781</v>
      </c>
      <c r="K109" s="249" t="str">
        <f t="shared" si="28"/>
        <v>FORA DE PRAZO</v>
      </c>
      <c r="L109" s="249" t="s">
        <v>2667</v>
      </c>
      <c r="M109" s="250">
        <v>13210</v>
      </c>
      <c r="N109" s="249" t="s">
        <v>2661</v>
      </c>
      <c r="O109" s="249" t="s">
        <v>816</v>
      </c>
      <c r="P109" s="249" t="s">
        <v>1029</v>
      </c>
      <c r="Q109" s="249" t="s">
        <v>2668</v>
      </c>
      <c r="R109" s="249"/>
      <c r="S109" s="249" t="s">
        <v>2669</v>
      </c>
      <c r="T109" s="249" t="s">
        <v>2670</v>
      </c>
      <c r="U109" s="251">
        <v>44812</v>
      </c>
      <c r="V109" s="235" t="s">
        <v>2671</v>
      </c>
      <c r="W109" s="251">
        <v>45107</v>
      </c>
      <c r="X109" s="249" t="s">
        <v>825</v>
      </c>
      <c r="Y109" s="249" t="s">
        <v>1933</v>
      </c>
      <c r="Z109" s="252" t="s">
        <v>2013</v>
      </c>
      <c r="AA109" s="252" t="s">
        <v>825</v>
      </c>
      <c r="AB109" s="252"/>
      <c r="AC109" s="252" t="s">
        <v>2014</v>
      </c>
      <c r="AD109" s="252">
        <v>265169</v>
      </c>
      <c r="AE109" s="331">
        <f>AG109+AH109-AF109</f>
        <v>59421.72</v>
      </c>
      <c r="AF109" s="331"/>
      <c r="AG109" s="329">
        <v>45171.72</v>
      </c>
      <c r="AH109" s="329">
        <v>14250</v>
      </c>
      <c r="AI109" s="267">
        <v>0</v>
      </c>
      <c r="AJ109" s="265"/>
      <c r="AK109" s="249"/>
      <c r="AL109" s="253" t="s">
        <v>1941</v>
      </c>
      <c r="AM109" s="249" t="s">
        <v>1116</v>
      </c>
      <c r="AN109" s="249" t="s">
        <v>22</v>
      </c>
      <c r="AO109" s="249" t="s">
        <v>1132</v>
      </c>
      <c r="AP109" s="249"/>
      <c r="AQ109" s="269"/>
      <c r="AR109" s="249"/>
      <c r="AS109" s="249"/>
      <c r="AT109" s="251"/>
      <c r="AU109" s="251"/>
      <c r="AV109" s="251"/>
      <c r="AW109" s="251"/>
      <c r="AX109" s="251"/>
      <c r="AY109" s="250">
        <f t="shared" si="29"/>
        <v>0</v>
      </c>
      <c r="AZ109" s="250"/>
      <c r="BA109" s="250">
        <f t="shared" si="31"/>
        <v>59421.72</v>
      </c>
      <c r="BB109" s="269" t="s">
        <v>2672</v>
      </c>
      <c r="BC109" s="269" t="s">
        <v>2673</v>
      </c>
      <c r="BD109" s="269"/>
      <c r="BE109" s="269"/>
      <c r="BF109" s="269"/>
      <c r="BG109" s="269"/>
      <c r="BH109" s="249"/>
    </row>
    <row r="110" spans="1:60" s="395" customFormat="1" ht="30" customHeight="1" x14ac:dyDescent="0.35">
      <c r="A110" s="383">
        <v>7911</v>
      </c>
      <c r="B110" s="383">
        <v>157</v>
      </c>
      <c r="C110" s="249">
        <v>2022</v>
      </c>
      <c r="D110" s="249" t="s">
        <v>2197</v>
      </c>
      <c r="E110" s="249" t="s">
        <v>836</v>
      </c>
      <c r="F110" s="249" t="s">
        <v>813</v>
      </c>
      <c r="G110" s="250">
        <f t="shared" ca="1" si="26"/>
        <v>-709</v>
      </c>
      <c r="H110" s="251">
        <v>44680</v>
      </c>
      <c r="I110" s="249">
        <f t="shared" si="27"/>
        <v>4</v>
      </c>
      <c r="J110" s="251">
        <v>44684</v>
      </c>
      <c r="K110" s="249" t="str">
        <f t="shared" si="28"/>
        <v>FORA DE PRAZO</v>
      </c>
      <c r="L110" s="249" t="s">
        <v>2674</v>
      </c>
      <c r="M110" s="250">
        <v>12933</v>
      </c>
      <c r="N110" s="249" t="s">
        <v>1944</v>
      </c>
      <c r="O110" s="384" t="s">
        <v>840</v>
      </c>
      <c r="P110" s="249" t="s">
        <v>841</v>
      </c>
      <c r="Q110" s="384" t="s">
        <v>2675</v>
      </c>
      <c r="R110" s="249"/>
      <c r="S110" s="249" t="s">
        <v>2676</v>
      </c>
      <c r="T110" s="384" t="s">
        <v>2677</v>
      </c>
      <c r="U110" s="251">
        <v>44693</v>
      </c>
      <c r="V110" s="141" t="s">
        <v>2678</v>
      </c>
      <c r="W110" s="251">
        <v>45781</v>
      </c>
      <c r="X110" s="250">
        <f t="shared" ref="X110:X121" ca="1" si="32">W110-TODAY()</f>
        <v>388</v>
      </c>
      <c r="Y110" s="249" t="s">
        <v>1933</v>
      </c>
      <c r="Z110" s="386">
        <v>12800</v>
      </c>
      <c r="AA110" s="252" t="s">
        <v>825</v>
      </c>
      <c r="AB110" s="386" t="s">
        <v>2679</v>
      </c>
      <c r="AC110" s="386" t="s">
        <v>2014</v>
      </c>
      <c r="AD110" s="386">
        <v>479600</v>
      </c>
      <c r="AE110" s="386">
        <f>AG110+AH110-AF110</f>
        <v>75033.8</v>
      </c>
      <c r="AF110" s="386"/>
      <c r="AG110" s="388">
        <v>32450.02</v>
      </c>
      <c r="AH110" s="389">
        <v>42583.78</v>
      </c>
      <c r="AI110" s="267">
        <v>0</v>
      </c>
      <c r="AJ110" s="265"/>
      <c r="AK110" s="249"/>
      <c r="AL110" s="253" t="s">
        <v>1941</v>
      </c>
      <c r="AM110" s="249" t="s">
        <v>841</v>
      </c>
      <c r="AN110" s="249" t="s">
        <v>16</v>
      </c>
      <c r="AO110" s="249" t="s">
        <v>13</v>
      </c>
      <c r="AP110" s="249"/>
      <c r="AQ110" s="269"/>
      <c r="AR110" s="249"/>
      <c r="AS110" s="249"/>
      <c r="AT110" s="251"/>
      <c r="AU110" s="251"/>
      <c r="AV110" s="251"/>
      <c r="AW110" s="251"/>
      <c r="AX110" s="251"/>
      <c r="AY110" s="250">
        <f t="shared" si="29"/>
        <v>0</v>
      </c>
      <c r="AZ110" s="250"/>
      <c r="BA110" s="250">
        <f t="shared" si="31"/>
        <v>75033.8</v>
      </c>
      <c r="BB110" s="402" t="s">
        <v>2680</v>
      </c>
      <c r="BC110" s="254" t="s">
        <v>2681</v>
      </c>
      <c r="BD110" s="254"/>
      <c r="BE110" s="254"/>
      <c r="BF110" s="269"/>
      <c r="BG110" s="269"/>
      <c r="BH110" s="249"/>
    </row>
    <row r="111" spans="1:60" s="414" customFormat="1" ht="30" hidden="1" customHeight="1" x14ac:dyDescent="0.3">
      <c r="A111" s="303">
        <v>7923</v>
      </c>
      <c r="B111" s="303">
        <v>81</v>
      </c>
      <c r="C111" s="287">
        <v>2022</v>
      </c>
      <c r="D111" s="287"/>
      <c r="E111" s="287" t="s">
        <v>836</v>
      </c>
      <c r="F111" s="287" t="s">
        <v>813</v>
      </c>
      <c r="G111" s="303">
        <f t="shared" ca="1" si="26"/>
        <v>-608</v>
      </c>
      <c r="H111" s="406">
        <v>44785</v>
      </c>
      <c r="I111" s="287">
        <f t="shared" si="27"/>
        <v>0</v>
      </c>
      <c r="J111" s="406">
        <v>44785</v>
      </c>
      <c r="K111" s="287" t="str">
        <f t="shared" si="28"/>
        <v>RETROATIVO</v>
      </c>
      <c r="L111" s="287" t="s">
        <v>2682</v>
      </c>
      <c r="M111" s="303">
        <v>13260</v>
      </c>
      <c r="N111" s="287" t="s">
        <v>1016</v>
      </c>
      <c r="O111" s="287" t="s">
        <v>840</v>
      </c>
      <c r="P111" s="287" t="s">
        <v>1249</v>
      </c>
      <c r="Q111" s="287" t="s">
        <v>2683</v>
      </c>
      <c r="R111" s="287"/>
      <c r="S111" s="287" t="s">
        <v>2684</v>
      </c>
      <c r="T111" s="287" t="s">
        <v>2685</v>
      </c>
      <c r="U111" s="406">
        <v>44773</v>
      </c>
      <c r="V111" s="407" t="s">
        <v>2686</v>
      </c>
      <c r="W111" s="406">
        <v>45138</v>
      </c>
      <c r="X111" s="303">
        <f t="shared" ca="1" si="32"/>
        <v>-255</v>
      </c>
      <c r="Y111" s="287" t="s">
        <v>846</v>
      </c>
      <c r="Z111" s="408" t="s">
        <v>2013</v>
      </c>
      <c r="AA111" s="408" t="s">
        <v>825</v>
      </c>
      <c r="AB111" s="408"/>
      <c r="AC111" s="408"/>
      <c r="AD111" s="408">
        <v>68024.28</v>
      </c>
      <c r="AE111" s="408" t="s">
        <v>2182</v>
      </c>
      <c r="AF111" s="408"/>
      <c r="AG111" s="408"/>
      <c r="AH111" s="408"/>
      <c r="AI111" s="409">
        <v>0</v>
      </c>
      <c r="AJ111" s="410"/>
      <c r="AK111" s="287"/>
      <c r="AL111" s="411" t="s">
        <v>907</v>
      </c>
      <c r="AM111" s="287" t="s">
        <v>1035</v>
      </c>
      <c r="AN111" s="287" t="s">
        <v>19</v>
      </c>
      <c r="AO111" s="287" t="s">
        <v>1132</v>
      </c>
      <c r="AP111" s="287"/>
      <c r="AQ111" s="412" t="s">
        <v>2687</v>
      </c>
      <c r="AR111" s="287"/>
      <c r="AS111" s="287"/>
      <c r="AT111" s="406"/>
      <c r="AU111" s="406"/>
      <c r="AV111" s="406"/>
      <c r="AW111" s="406"/>
      <c r="AX111" s="406"/>
      <c r="AY111" s="303">
        <f t="shared" si="29"/>
        <v>0</v>
      </c>
      <c r="AZ111" s="303"/>
      <c r="BA111" s="303">
        <f t="shared" si="31"/>
        <v>0</v>
      </c>
      <c r="BB111" s="413" t="s">
        <v>2688</v>
      </c>
      <c r="BC111" s="412"/>
      <c r="BD111" s="412"/>
      <c r="BE111" s="412"/>
      <c r="BF111" s="412"/>
      <c r="BG111" s="412" t="s">
        <v>2049</v>
      </c>
      <c r="BH111" s="287"/>
    </row>
    <row r="112" spans="1:60" ht="30" hidden="1" customHeight="1" x14ac:dyDescent="0.3">
      <c r="A112" s="250">
        <v>7926</v>
      </c>
      <c r="B112" s="250">
        <v>167</v>
      </c>
      <c r="C112" s="249">
        <v>2022</v>
      </c>
      <c r="D112" s="249"/>
      <c r="E112" s="249" t="s">
        <v>836</v>
      </c>
      <c r="F112" s="249" t="s">
        <v>813</v>
      </c>
      <c r="G112" s="250">
        <f t="shared" ca="1" si="26"/>
        <v>-600</v>
      </c>
      <c r="H112" s="251">
        <v>44792</v>
      </c>
      <c r="I112" s="249">
        <f t="shared" si="27"/>
        <v>1</v>
      </c>
      <c r="J112" s="251">
        <v>44793</v>
      </c>
      <c r="K112" s="249" t="str">
        <f t="shared" si="28"/>
        <v>FORA DE PRAZO</v>
      </c>
      <c r="L112" s="249" t="s">
        <v>2689</v>
      </c>
      <c r="M112" s="250" t="s">
        <v>2327</v>
      </c>
      <c r="N112" s="249" t="s">
        <v>815</v>
      </c>
      <c r="O112" s="249" t="s">
        <v>840</v>
      </c>
      <c r="P112" s="249" t="s">
        <v>915</v>
      </c>
      <c r="Q112" s="249" t="s">
        <v>2654</v>
      </c>
      <c r="R112" s="249"/>
      <c r="S112" s="249" t="s">
        <v>2655</v>
      </c>
      <c r="T112" s="249" t="s">
        <v>2690</v>
      </c>
      <c r="U112" s="251">
        <v>44793</v>
      </c>
      <c r="V112" s="235" t="s">
        <v>2691</v>
      </c>
      <c r="W112" s="251">
        <v>45523</v>
      </c>
      <c r="X112" s="250">
        <f t="shared" ca="1" si="32"/>
        <v>130</v>
      </c>
      <c r="Y112" s="249" t="s">
        <v>921</v>
      </c>
      <c r="Z112" s="252" t="s">
        <v>2013</v>
      </c>
      <c r="AA112" s="252" t="s">
        <v>825</v>
      </c>
      <c r="AB112" s="252"/>
      <c r="AC112" s="252"/>
      <c r="AD112" s="252" t="s">
        <v>922</v>
      </c>
      <c r="AE112" s="252">
        <v>0</v>
      </c>
      <c r="AF112" s="252"/>
      <c r="AG112" s="329" t="s">
        <v>2692</v>
      </c>
      <c r="AH112" s="329"/>
      <c r="AI112" s="267">
        <v>0</v>
      </c>
      <c r="AJ112" s="265"/>
      <c r="AK112" s="249"/>
      <c r="AL112" s="253" t="s">
        <v>2137</v>
      </c>
      <c r="AM112" s="249" t="s">
        <v>1953</v>
      </c>
      <c r="AN112" s="249" t="s">
        <v>14</v>
      </c>
      <c r="AO112" s="249" t="s">
        <v>13</v>
      </c>
      <c r="AP112" s="249"/>
      <c r="AQ112" s="269"/>
      <c r="AR112" s="249"/>
      <c r="AS112" s="249"/>
      <c r="AT112" s="251"/>
      <c r="AU112" s="251"/>
      <c r="AV112" s="251"/>
      <c r="AW112" s="251"/>
      <c r="AX112" s="251"/>
      <c r="AY112" s="250">
        <f t="shared" si="29"/>
        <v>0</v>
      </c>
      <c r="AZ112" s="250"/>
      <c r="BA112" s="250">
        <f t="shared" si="31"/>
        <v>107013.85</v>
      </c>
      <c r="BB112" s="269" t="s">
        <v>2693</v>
      </c>
      <c r="BC112" s="269"/>
      <c r="BD112" s="269"/>
      <c r="BE112" s="269"/>
      <c r="BF112" s="269"/>
      <c r="BG112" s="269"/>
      <c r="BH112" s="249"/>
    </row>
    <row r="113" spans="1:60" ht="30" hidden="1" customHeight="1" x14ac:dyDescent="0.3">
      <c r="A113" s="250">
        <v>7929</v>
      </c>
      <c r="B113" s="245" t="s">
        <v>1998</v>
      </c>
      <c r="C113" s="249">
        <v>2022</v>
      </c>
      <c r="D113" s="249"/>
      <c r="E113" s="249" t="s">
        <v>836</v>
      </c>
      <c r="F113" s="249" t="s">
        <v>1402</v>
      </c>
      <c r="G113" s="250">
        <f t="shared" ca="1" si="26"/>
        <v>-600</v>
      </c>
      <c r="H113" s="251">
        <v>44792</v>
      </c>
      <c r="I113" s="249">
        <f t="shared" si="27"/>
        <v>1</v>
      </c>
      <c r="J113" s="251">
        <v>44793</v>
      </c>
      <c r="K113" s="249" t="str">
        <f t="shared" si="28"/>
        <v>FORA DE PRAZO</v>
      </c>
      <c r="L113" s="249" t="s">
        <v>2689</v>
      </c>
      <c r="M113" s="250" t="s">
        <v>2327</v>
      </c>
      <c r="N113" s="249" t="s">
        <v>815</v>
      </c>
      <c r="O113" s="249" t="s">
        <v>840</v>
      </c>
      <c r="P113" s="249" t="s">
        <v>915</v>
      </c>
      <c r="Q113" s="249" t="s">
        <v>2694</v>
      </c>
      <c r="R113" s="249"/>
      <c r="S113" s="249" t="s">
        <v>2695</v>
      </c>
      <c r="T113" s="249" t="s">
        <v>2690</v>
      </c>
      <c r="U113" s="251" t="s">
        <v>1921</v>
      </c>
      <c r="V113" s="235" t="s">
        <v>2691</v>
      </c>
      <c r="W113" s="251">
        <v>45523</v>
      </c>
      <c r="X113" s="250">
        <f t="shared" ca="1" si="32"/>
        <v>130</v>
      </c>
      <c r="Y113" s="249" t="s">
        <v>921</v>
      </c>
      <c r="Z113" s="252" t="s">
        <v>2013</v>
      </c>
      <c r="AA113" s="252" t="s">
        <v>825</v>
      </c>
      <c r="AB113" s="252"/>
      <c r="AC113" s="252"/>
      <c r="AD113" s="252" t="s">
        <v>922</v>
      </c>
      <c r="AE113" s="252">
        <v>0</v>
      </c>
      <c r="AF113" s="252"/>
      <c r="AG113" s="329"/>
      <c r="AH113" s="329"/>
      <c r="AI113" s="267">
        <v>0</v>
      </c>
      <c r="AJ113" s="265"/>
      <c r="AK113" s="249"/>
      <c r="AL113" s="253" t="s">
        <v>2137</v>
      </c>
      <c r="AM113" s="249" t="s">
        <v>1581</v>
      </c>
      <c r="AN113" s="249" t="s">
        <v>14</v>
      </c>
      <c r="AO113" s="249" t="s">
        <v>13</v>
      </c>
      <c r="AP113" s="249"/>
      <c r="AQ113" s="269"/>
      <c r="AR113" s="249"/>
      <c r="AS113" s="249"/>
      <c r="AT113" s="251"/>
      <c r="AU113" s="251"/>
      <c r="AV113" s="251"/>
      <c r="AW113" s="251"/>
      <c r="AX113" s="251"/>
      <c r="AY113" s="250">
        <f t="shared" si="29"/>
        <v>0</v>
      </c>
      <c r="AZ113" s="250"/>
      <c r="BA113" s="250">
        <f t="shared" si="31"/>
        <v>0</v>
      </c>
      <c r="BB113" s="269" t="s">
        <v>1402</v>
      </c>
      <c r="BC113" s="269"/>
      <c r="BD113" s="269"/>
      <c r="BE113" s="269"/>
      <c r="BF113" s="269"/>
      <c r="BG113" s="269"/>
      <c r="BH113" s="249" t="s">
        <v>1402</v>
      </c>
    </row>
    <row r="114" spans="1:60" ht="30" customHeight="1" x14ac:dyDescent="0.3">
      <c r="A114" s="250">
        <v>7930</v>
      </c>
      <c r="B114" s="250">
        <v>316</v>
      </c>
      <c r="C114" s="249">
        <v>2022</v>
      </c>
      <c r="D114" s="249" t="s">
        <v>2197</v>
      </c>
      <c r="E114" s="249" t="s">
        <v>836</v>
      </c>
      <c r="F114" s="249" t="s">
        <v>813</v>
      </c>
      <c r="G114" s="250">
        <f t="shared" ca="1" si="26"/>
        <v>-600</v>
      </c>
      <c r="H114" s="251">
        <v>44792</v>
      </c>
      <c r="I114" s="249">
        <f t="shared" si="27"/>
        <v>1</v>
      </c>
      <c r="J114" s="251">
        <v>44793</v>
      </c>
      <c r="K114" s="249" t="str">
        <f t="shared" si="28"/>
        <v>FORA DE PRAZO</v>
      </c>
      <c r="L114" s="249" t="s">
        <v>2689</v>
      </c>
      <c r="M114" s="250" t="s">
        <v>2327</v>
      </c>
      <c r="N114" s="249" t="s">
        <v>815</v>
      </c>
      <c r="O114" s="249" t="s">
        <v>840</v>
      </c>
      <c r="P114" s="249" t="s">
        <v>915</v>
      </c>
      <c r="Q114" s="249" t="s">
        <v>2696</v>
      </c>
      <c r="R114" s="249"/>
      <c r="S114" s="249" t="s">
        <v>2697</v>
      </c>
      <c r="T114" s="249" t="s">
        <v>2690</v>
      </c>
      <c r="U114" s="251">
        <v>44793</v>
      </c>
      <c r="V114" s="235" t="s">
        <v>2691</v>
      </c>
      <c r="W114" s="251">
        <v>45523</v>
      </c>
      <c r="X114" s="250">
        <f t="shared" ca="1" si="32"/>
        <v>130</v>
      </c>
      <c r="Y114" s="249" t="s">
        <v>921</v>
      </c>
      <c r="Z114" s="252" t="s">
        <v>2013</v>
      </c>
      <c r="AA114" s="252" t="s">
        <v>825</v>
      </c>
      <c r="AB114" s="252"/>
      <c r="AC114" s="252"/>
      <c r="AD114" s="252" t="s">
        <v>922</v>
      </c>
      <c r="AE114" s="252">
        <v>0</v>
      </c>
      <c r="AF114" s="252"/>
      <c r="AG114" s="329"/>
      <c r="AH114" s="329"/>
      <c r="AI114" s="267">
        <v>0</v>
      </c>
      <c r="AJ114" s="265"/>
      <c r="AK114" s="249"/>
      <c r="AL114" s="253" t="s">
        <v>2137</v>
      </c>
      <c r="AM114" s="249" t="s">
        <v>1953</v>
      </c>
      <c r="AN114" s="249" t="s">
        <v>14</v>
      </c>
      <c r="AO114" s="249" t="s">
        <v>1132</v>
      </c>
      <c r="AP114" s="249"/>
      <c r="AQ114" s="269"/>
      <c r="AR114" s="249"/>
      <c r="AS114" s="249"/>
      <c r="AT114" s="251"/>
      <c r="AU114" s="251"/>
      <c r="AV114" s="251"/>
      <c r="AW114" s="251"/>
      <c r="AX114" s="251"/>
      <c r="AY114" s="250">
        <f t="shared" si="29"/>
        <v>0</v>
      </c>
      <c r="AZ114" s="250"/>
      <c r="BA114" s="250">
        <f t="shared" si="31"/>
        <v>0</v>
      </c>
      <c r="BB114" s="270" t="s">
        <v>2698</v>
      </c>
      <c r="BC114" s="270" t="s">
        <v>2699</v>
      </c>
      <c r="BD114" s="270"/>
      <c r="BE114" s="270"/>
      <c r="BF114" s="269"/>
      <c r="BG114" s="269"/>
      <c r="BH114" s="249"/>
    </row>
    <row r="115" spans="1:60" ht="30" hidden="1" customHeight="1" x14ac:dyDescent="0.3">
      <c r="A115" s="250">
        <v>7931</v>
      </c>
      <c r="B115" s="250">
        <v>168</v>
      </c>
      <c r="C115" s="249">
        <v>2022</v>
      </c>
      <c r="D115" s="249"/>
      <c r="E115" s="249" t="s">
        <v>836</v>
      </c>
      <c r="F115" s="249" t="s">
        <v>813</v>
      </c>
      <c r="G115" s="250">
        <f t="shared" ca="1" si="26"/>
        <v>-600</v>
      </c>
      <c r="H115" s="251">
        <v>44792</v>
      </c>
      <c r="I115" s="249">
        <f t="shared" si="27"/>
        <v>1</v>
      </c>
      <c r="J115" s="251">
        <v>44793</v>
      </c>
      <c r="K115" s="249" t="str">
        <f t="shared" si="28"/>
        <v>FORA DE PRAZO</v>
      </c>
      <c r="L115" s="249" t="s">
        <v>2689</v>
      </c>
      <c r="M115" s="250" t="s">
        <v>2327</v>
      </c>
      <c r="N115" s="249" t="s">
        <v>815</v>
      </c>
      <c r="O115" s="249" t="s">
        <v>840</v>
      </c>
      <c r="P115" s="249" t="s">
        <v>915</v>
      </c>
      <c r="Q115" s="249" t="s">
        <v>2700</v>
      </c>
      <c r="R115" s="249"/>
      <c r="S115" s="249" t="s">
        <v>2701</v>
      </c>
      <c r="T115" s="249" t="s">
        <v>2690</v>
      </c>
      <c r="U115" s="251">
        <v>44793</v>
      </c>
      <c r="V115" s="235" t="s">
        <v>2691</v>
      </c>
      <c r="W115" s="251">
        <v>45523</v>
      </c>
      <c r="X115" s="250">
        <f t="shared" ca="1" si="32"/>
        <v>130</v>
      </c>
      <c r="Y115" s="249" t="s">
        <v>921</v>
      </c>
      <c r="Z115" s="252" t="s">
        <v>2013</v>
      </c>
      <c r="AA115" s="252" t="s">
        <v>825</v>
      </c>
      <c r="AB115" s="252"/>
      <c r="AC115" s="252"/>
      <c r="AD115" s="252" t="s">
        <v>922</v>
      </c>
      <c r="AE115" s="252">
        <v>0</v>
      </c>
      <c r="AF115" s="252"/>
      <c r="AG115" s="329" t="s">
        <v>2702</v>
      </c>
      <c r="AH115" s="329"/>
      <c r="AI115" s="267">
        <v>0</v>
      </c>
      <c r="AJ115" s="265"/>
      <c r="AK115" s="249"/>
      <c r="AL115" s="253" t="s">
        <v>2137</v>
      </c>
      <c r="AM115" s="249" t="s">
        <v>1953</v>
      </c>
      <c r="AN115" s="249" t="s">
        <v>14</v>
      </c>
      <c r="AO115" s="249" t="s">
        <v>13</v>
      </c>
      <c r="AP115" s="249"/>
      <c r="AQ115" s="269"/>
      <c r="AR115" s="249"/>
      <c r="AS115" s="249"/>
      <c r="AT115" s="251"/>
      <c r="AU115" s="251"/>
      <c r="AV115" s="251"/>
      <c r="AW115" s="251"/>
      <c r="AX115" s="251"/>
      <c r="AY115" s="250">
        <f t="shared" si="29"/>
        <v>0</v>
      </c>
      <c r="AZ115" s="250"/>
      <c r="BA115" s="250">
        <f t="shared" si="31"/>
        <v>5858</v>
      </c>
      <c r="BB115" s="269" t="s">
        <v>2703</v>
      </c>
      <c r="BC115" s="269"/>
      <c r="BD115" s="269"/>
      <c r="BE115" s="269"/>
      <c r="BF115" s="269"/>
      <c r="BG115" s="269"/>
      <c r="BH115" s="249"/>
    </row>
    <row r="116" spans="1:60" ht="30" hidden="1" customHeight="1" x14ac:dyDescent="0.3">
      <c r="A116" s="250">
        <v>7932</v>
      </c>
      <c r="B116" s="250">
        <v>169</v>
      </c>
      <c r="C116" s="249">
        <v>2022</v>
      </c>
      <c r="D116" s="249"/>
      <c r="E116" s="249" t="s">
        <v>836</v>
      </c>
      <c r="F116" s="249" t="s">
        <v>813</v>
      </c>
      <c r="G116" s="250">
        <f t="shared" ca="1" si="26"/>
        <v>-600</v>
      </c>
      <c r="H116" s="251">
        <v>44792</v>
      </c>
      <c r="I116" s="249">
        <f t="shared" si="27"/>
        <v>1</v>
      </c>
      <c r="J116" s="251">
        <v>44793</v>
      </c>
      <c r="K116" s="249" t="str">
        <f t="shared" si="28"/>
        <v>FORA DE PRAZO</v>
      </c>
      <c r="L116" s="249" t="s">
        <v>2689</v>
      </c>
      <c r="M116" s="250" t="s">
        <v>2327</v>
      </c>
      <c r="N116" s="249" t="s">
        <v>815</v>
      </c>
      <c r="O116" s="249" t="s">
        <v>840</v>
      </c>
      <c r="P116" s="249" t="s">
        <v>915</v>
      </c>
      <c r="Q116" s="249" t="s">
        <v>2704</v>
      </c>
      <c r="R116" s="249"/>
      <c r="S116" s="249" t="s">
        <v>2705</v>
      </c>
      <c r="T116" s="249" t="s">
        <v>2690</v>
      </c>
      <c r="U116" s="251">
        <v>44854</v>
      </c>
      <c r="V116" s="235" t="s">
        <v>2691</v>
      </c>
      <c r="W116" s="251">
        <v>45523</v>
      </c>
      <c r="X116" s="250">
        <f t="shared" ca="1" si="32"/>
        <v>130</v>
      </c>
      <c r="Y116" s="249" t="s">
        <v>921</v>
      </c>
      <c r="Z116" s="252" t="s">
        <v>2013</v>
      </c>
      <c r="AA116" s="252" t="s">
        <v>825</v>
      </c>
      <c r="AB116" s="252"/>
      <c r="AC116" s="252"/>
      <c r="AD116" s="252" t="s">
        <v>922</v>
      </c>
      <c r="AE116" s="252">
        <v>0</v>
      </c>
      <c r="AF116" s="252"/>
      <c r="AG116" s="329"/>
      <c r="AH116" s="329"/>
      <c r="AI116" s="267">
        <v>0</v>
      </c>
      <c r="AJ116" s="265"/>
      <c r="AK116" s="249"/>
      <c r="AL116" s="253" t="s">
        <v>2137</v>
      </c>
      <c r="AM116" s="249" t="s">
        <v>1953</v>
      </c>
      <c r="AN116" s="249" t="s">
        <v>14</v>
      </c>
      <c r="AO116" s="249" t="s">
        <v>13</v>
      </c>
      <c r="AP116" s="249"/>
      <c r="AQ116" s="269"/>
      <c r="AR116" s="249"/>
      <c r="AS116" s="249"/>
      <c r="AT116" s="251"/>
      <c r="AU116" s="251"/>
      <c r="AV116" s="251"/>
      <c r="AW116" s="251"/>
      <c r="AX116" s="251"/>
      <c r="AY116" s="250">
        <f t="shared" si="29"/>
        <v>0</v>
      </c>
      <c r="AZ116" s="250"/>
      <c r="BA116" s="250">
        <f t="shared" si="31"/>
        <v>0</v>
      </c>
      <c r="BB116" s="269" t="s">
        <v>2706</v>
      </c>
      <c r="BC116" s="269"/>
      <c r="BD116" s="269"/>
      <c r="BE116" s="269"/>
      <c r="BF116" s="269"/>
      <c r="BG116" s="269"/>
      <c r="BH116" s="249"/>
    </row>
    <row r="117" spans="1:60" ht="30" hidden="1" customHeight="1" x14ac:dyDescent="0.3">
      <c r="A117" s="250">
        <v>7939</v>
      </c>
      <c r="B117" s="250">
        <v>227</v>
      </c>
      <c r="C117" s="249">
        <v>2022</v>
      </c>
      <c r="D117" s="249"/>
      <c r="E117" s="249" t="s">
        <v>836</v>
      </c>
      <c r="F117" s="249" t="s">
        <v>813</v>
      </c>
      <c r="G117" s="250">
        <f t="shared" ca="1" si="26"/>
        <v>-607</v>
      </c>
      <c r="H117" s="251">
        <v>44797</v>
      </c>
      <c r="I117" s="249">
        <f t="shared" si="27"/>
        <v>-11</v>
      </c>
      <c r="J117" s="251">
        <v>44786</v>
      </c>
      <c r="K117" s="249" t="str">
        <f t="shared" si="28"/>
        <v>RETROATIVO</v>
      </c>
      <c r="L117" s="249" t="s">
        <v>2707</v>
      </c>
      <c r="M117" s="250">
        <v>13161</v>
      </c>
      <c r="N117" s="249" t="s">
        <v>815</v>
      </c>
      <c r="O117" s="249" t="s">
        <v>840</v>
      </c>
      <c r="P117" s="249" t="s">
        <v>915</v>
      </c>
      <c r="Q117" s="249" t="s">
        <v>2708</v>
      </c>
      <c r="R117" s="249"/>
      <c r="S117" s="249" t="s">
        <v>2709</v>
      </c>
      <c r="T117" s="249" t="s">
        <v>2710</v>
      </c>
      <c r="U117" s="251">
        <v>44805</v>
      </c>
      <c r="V117" s="235" t="s">
        <v>2711</v>
      </c>
      <c r="W117" s="251">
        <v>45536</v>
      </c>
      <c r="X117" s="250">
        <f t="shared" ca="1" si="32"/>
        <v>143</v>
      </c>
      <c r="Y117" s="249" t="s">
        <v>921</v>
      </c>
      <c r="Z117" s="252" t="s">
        <v>2013</v>
      </c>
      <c r="AA117" s="252" t="s">
        <v>825</v>
      </c>
      <c r="AB117" s="252"/>
      <c r="AC117" s="252"/>
      <c r="AD117" s="252" t="s">
        <v>922</v>
      </c>
      <c r="AE117" s="252">
        <v>0</v>
      </c>
      <c r="AF117" s="252"/>
      <c r="AG117" s="329">
        <v>950.68</v>
      </c>
      <c r="AH117" s="329"/>
      <c r="AI117" s="267">
        <v>0</v>
      </c>
      <c r="AJ117" s="265"/>
      <c r="AK117" s="249"/>
      <c r="AL117" s="253" t="s">
        <v>2137</v>
      </c>
      <c r="AM117" s="249" t="s">
        <v>1953</v>
      </c>
      <c r="AN117" s="249" t="s">
        <v>14</v>
      </c>
      <c r="AO117" s="249" t="s">
        <v>13</v>
      </c>
      <c r="AP117" s="249" t="s">
        <v>2712</v>
      </c>
      <c r="AQ117" s="269"/>
      <c r="AR117" s="249"/>
      <c r="AS117" s="249"/>
      <c r="AT117" s="251"/>
      <c r="AU117" s="251"/>
      <c r="AV117" s="251"/>
      <c r="AW117" s="251"/>
      <c r="AX117" s="251"/>
      <c r="AY117" s="250">
        <f t="shared" si="29"/>
        <v>0</v>
      </c>
      <c r="AZ117" s="250"/>
      <c r="BA117" s="250">
        <f t="shared" si="31"/>
        <v>950.68</v>
      </c>
      <c r="BB117" s="269" t="s">
        <v>2713</v>
      </c>
      <c r="BC117" s="269"/>
      <c r="BD117" s="269"/>
      <c r="BE117" s="269"/>
      <c r="BF117" s="269"/>
      <c r="BG117" s="269"/>
      <c r="BH117" s="249"/>
    </row>
    <row r="118" spans="1:60" ht="30" hidden="1" customHeight="1" x14ac:dyDescent="0.3">
      <c r="A118" s="250">
        <v>7940</v>
      </c>
      <c r="B118" s="250">
        <v>170</v>
      </c>
      <c r="C118" s="249">
        <v>2022</v>
      </c>
      <c r="D118" s="249"/>
      <c r="E118" s="249" t="s">
        <v>836</v>
      </c>
      <c r="F118" s="249" t="s">
        <v>813</v>
      </c>
      <c r="G118" s="250">
        <f t="shared" ca="1" si="26"/>
        <v>-588</v>
      </c>
      <c r="H118" s="251">
        <v>44797</v>
      </c>
      <c r="I118" s="249">
        <f t="shared" si="27"/>
        <v>8</v>
      </c>
      <c r="J118" s="251">
        <v>44805</v>
      </c>
      <c r="K118" s="249" t="str">
        <f t="shared" si="28"/>
        <v>FORA DE PRAZO</v>
      </c>
      <c r="L118" s="249" t="s">
        <v>2707</v>
      </c>
      <c r="M118" s="250">
        <v>13163</v>
      </c>
      <c r="N118" s="249" t="s">
        <v>815</v>
      </c>
      <c r="O118" s="249" t="s">
        <v>840</v>
      </c>
      <c r="P118" s="249" t="s">
        <v>915</v>
      </c>
      <c r="Q118" s="249" t="s">
        <v>2714</v>
      </c>
      <c r="R118" s="249"/>
      <c r="S118" s="249" t="s">
        <v>2715</v>
      </c>
      <c r="T118" s="249" t="s">
        <v>2710</v>
      </c>
      <c r="U118" s="251">
        <v>44805</v>
      </c>
      <c r="V118" s="235" t="s">
        <v>2711</v>
      </c>
      <c r="W118" s="251">
        <v>45536</v>
      </c>
      <c r="X118" s="250">
        <f t="shared" ca="1" si="32"/>
        <v>143</v>
      </c>
      <c r="Y118" s="249" t="s">
        <v>921</v>
      </c>
      <c r="Z118" s="252" t="s">
        <v>2013</v>
      </c>
      <c r="AA118" s="252" t="s">
        <v>825</v>
      </c>
      <c r="AB118" s="252"/>
      <c r="AC118" s="252"/>
      <c r="AD118" s="252" t="s">
        <v>922</v>
      </c>
      <c r="AE118" s="252">
        <v>0</v>
      </c>
      <c r="AF118" s="252"/>
      <c r="AG118" s="329">
        <v>94.35</v>
      </c>
      <c r="AH118" s="329"/>
      <c r="AI118" s="267">
        <v>0</v>
      </c>
      <c r="AJ118" s="265"/>
      <c r="AK118" s="249"/>
      <c r="AL118" s="253" t="s">
        <v>2137</v>
      </c>
      <c r="AM118" s="249" t="s">
        <v>1953</v>
      </c>
      <c r="AN118" s="249" t="s">
        <v>14</v>
      </c>
      <c r="AO118" s="249" t="s">
        <v>13</v>
      </c>
      <c r="AP118" s="249" t="s">
        <v>2716</v>
      </c>
      <c r="AQ118" s="269" t="s">
        <v>2717</v>
      </c>
      <c r="AR118" s="249"/>
      <c r="AS118" s="249"/>
      <c r="AT118" s="251"/>
      <c r="AU118" s="251"/>
      <c r="AV118" s="251"/>
      <c r="AW118" s="251"/>
      <c r="AX118" s="251"/>
      <c r="AY118" s="250">
        <f t="shared" si="29"/>
        <v>0</v>
      </c>
      <c r="AZ118" s="250"/>
      <c r="BA118" s="250">
        <f t="shared" si="31"/>
        <v>94.35</v>
      </c>
      <c r="BB118" s="269" t="s">
        <v>2718</v>
      </c>
      <c r="BC118" s="269"/>
      <c r="BD118" s="269"/>
      <c r="BE118" s="269"/>
      <c r="BF118" s="269"/>
      <c r="BG118" s="269"/>
      <c r="BH118" s="249"/>
    </row>
    <row r="119" spans="1:60" ht="30" hidden="1" customHeight="1" x14ac:dyDescent="0.3">
      <c r="A119" s="250">
        <v>7941</v>
      </c>
      <c r="B119" s="250">
        <v>171</v>
      </c>
      <c r="C119" s="249">
        <v>2022</v>
      </c>
      <c r="D119" s="249"/>
      <c r="E119" s="249" t="s">
        <v>836</v>
      </c>
      <c r="F119" s="249" t="s">
        <v>813</v>
      </c>
      <c r="G119" s="250">
        <f t="shared" ca="1" si="26"/>
        <v>-588</v>
      </c>
      <c r="H119" s="251">
        <v>44797</v>
      </c>
      <c r="I119" s="249">
        <f t="shared" si="27"/>
        <v>8</v>
      </c>
      <c r="J119" s="251">
        <v>44805</v>
      </c>
      <c r="K119" s="249" t="str">
        <f t="shared" si="28"/>
        <v>FORA DE PRAZO</v>
      </c>
      <c r="L119" s="249" t="s">
        <v>2707</v>
      </c>
      <c r="M119" s="250">
        <v>13162</v>
      </c>
      <c r="N119" s="249" t="s">
        <v>815</v>
      </c>
      <c r="O119" s="249" t="s">
        <v>840</v>
      </c>
      <c r="P119" s="249" t="s">
        <v>915</v>
      </c>
      <c r="Q119" s="249" t="s">
        <v>2719</v>
      </c>
      <c r="R119" s="249"/>
      <c r="S119" s="249" t="s">
        <v>2720</v>
      </c>
      <c r="T119" s="249" t="s">
        <v>2710</v>
      </c>
      <c r="U119" s="251">
        <v>44805</v>
      </c>
      <c r="V119" s="235" t="s">
        <v>2711</v>
      </c>
      <c r="W119" s="251">
        <v>45536</v>
      </c>
      <c r="X119" s="250">
        <f t="shared" ca="1" si="32"/>
        <v>143</v>
      </c>
      <c r="Y119" s="249" t="s">
        <v>921</v>
      </c>
      <c r="Z119" s="252" t="s">
        <v>2013</v>
      </c>
      <c r="AA119" s="252" t="s">
        <v>825</v>
      </c>
      <c r="AB119" s="252"/>
      <c r="AC119" s="252"/>
      <c r="AD119" s="252" t="s">
        <v>922</v>
      </c>
      <c r="AE119" s="252">
        <v>0</v>
      </c>
      <c r="AF119" s="252"/>
      <c r="AG119" s="329"/>
      <c r="AH119" s="329"/>
      <c r="AI119" s="267">
        <v>0</v>
      </c>
      <c r="AJ119" s="265"/>
      <c r="AK119" s="249"/>
      <c r="AL119" s="253" t="s">
        <v>2137</v>
      </c>
      <c r="AM119" s="249" t="s">
        <v>1953</v>
      </c>
      <c r="AN119" s="249" t="s">
        <v>14</v>
      </c>
      <c r="AO119" s="249" t="s">
        <v>13</v>
      </c>
      <c r="AP119" s="249" t="s">
        <v>2721</v>
      </c>
      <c r="AQ119" s="269" t="s">
        <v>2722</v>
      </c>
      <c r="AR119" s="249"/>
      <c r="AS119" s="249"/>
      <c r="AT119" s="251"/>
      <c r="AU119" s="251"/>
      <c r="AV119" s="251"/>
      <c r="AW119" s="251"/>
      <c r="AX119" s="251"/>
      <c r="AY119" s="250">
        <f t="shared" si="29"/>
        <v>0</v>
      </c>
      <c r="AZ119" s="250"/>
      <c r="BA119" s="250">
        <f t="shared" si="31"/>
        <v>0</v>
      </c>
      <c r="BB119" s="269" t="s">
        <v>2723</v>
      </c>
      <c r="BC119" s="269"/>
      <c r="BD119" s="269"/>
      <c r="BE119" s="269"/>
      <c r="BF119" s="269"/>
      <c r="BG119" s="269"/>
      <c r="BH119" s="249"/>
    </row>
    <row r="120" spans="1:60" ht="30" hidden="1" customHeight="1" x14ac:dyDescent="0.3">
      <c r="A120" s="250">
        <v>7948</v>
      </c>
      <c r="B120" s="245" t="s">
        <v>1998</v>
      </c>
      <c r="C120" s="249">
        <v>2022</v>
      </c>
      <c r="D120" s="249"/>
      <c r="E120" s="249" t="s">
        <v>836</v>
      </c>
      <c r="F120" s="249" t="s">
        <v>813</v>
      </c>
      <c r="G120" s="250">
        <f t="shared" ca="1" si="26"/>
        <v>-588</v>
      </c>
      <c r="H120" s="251">
        <v>44802</v>
      </c>
      <c r="I120" s="249">
        <f t="shared" si="27"/>
        <v>3</v>
      </c>
      <c r="J120" s="251">
        <v>44805</v>
      </c>
      <c r="K120" s="249" t="str">
        <f t="shared" si="28"/>
        <v>FORA DE PRAZO</v>
      </c>
      <c r="L120" s="249" t="s">
        <v>2724</v>
      </c>
      <c r="M120" s="250">
        <v>1399</v>
      </c>
      <c r="N120" s="249" t="s">
        <v>839</v>
      </c>
      <c r="O120" s="249" t="s">
        <v>816</v>
      </c>
      <c r="P120" s="249" t="s">
        <v>841</v>
      </c>
      <c r="Q120" s="249" t="s">
        <v>842</v>
      </c>
      <c r="R120" s="249"/>
      <c r="S120" s="249" t="s">
        <v>843</v>
      </c>
      <c r="T120" s="249" t="s">
        <v>2725</v>
      </c>
      <c r="U120" s="251">
        <v>44790</v>
      </c>
      <c r="V120" s="235" t="s">
        <v>2726</v>
      </c>
      <c r="W120" s="251">
        <v>45155</v>
      </c>
      <c r="X120" s="250">
        <f t="shared" ca="1" si="32"/>
        <v>-238</v>
      </c>
      <c r="Y120" s="249" t="s">
        <v>846</v>
      </c>
      <c r="Z120" s="252" t="s">
        <v>2013</v>
      </c>
      <c r="AA120" s="252" t="s">
        <v>825</v>
      </c>
      <c r="AB120" s="252"/>
      <c r="AC120" s="252" t="s">
        <v>2014</v>
      </c>
      <c r="AD120" s="252">
        <v>5280</v>
      </c>
      <c r="AE120" s="331">
        <f>AG120+AH120-AF120</f>
        <v>0</v>
      </c>
      <c r="AF120" s="331"/>
      <c r="AG120" s="329">
        <v>0</v>
      </c>
      <c r="AH120" s="329">
        <v>0</v>
      </c>
      <c r="AI120" s="267">
        <v>0</v>
      </c>
      <c r="AJ120" s="265"/>
      <c r="AK120" s="249"/>
      <c r="AL120" s="253" t="s">
        <v>847</v>
      </c>
      <c r="AM120" s="249" t="s">
        <v>841</v>
      </c>
      <c r="AN120" s="249" t="s">
        <v>16</v>
      </c>
      <c r="AO120" s="249" t="s">
        <v>1132</v>
      </c>
      <c r="AP120" s="249"/>
      <c r="AQ120" s="269"/>
      <c r="AR120" s="249"/>
      <c r="AS120" s="249"/>
      <c r="AT120" s="251"/>
      <c r="AU120" s="251"/>
      <c r="AV120" s="251"/>
      <c r="AW120" s="251"/>
      <c r="AX120" s="251"/>
      <c r="AY120" s="250">
        <f t="shared" si="29"/>
        <v>0</v>
      </c>
      <c r="AZ120" s="250"/>
      <c r="BA120" s="250">
        <f t="shared" si="31"/>
        <v>0</v>
      </c>
      <c r="BB120" s="269" t="s">
        <v>2727</v>
      </c>
      <c r="BC120" s="269"/>
      <c r="BD120" s="269"/>
      <c r="BE120" s="269"/>
      <c r="BF120" s="269"/>
      <c r="BG120" s="269"/>
      <c r="BH120" s="249"/>
    </row>
    <row r="121" spans="1:60" s="414" customFormat="1" ht="30" customHeight="1" x14ac:dyDescent="0.35">
      <c r="A121" s="303">
        <v>7951</v>
      </c>
      <c r="B121" s="303">
        <v>84</v>
      </c>
      <c r="C121" s="287">
        <v>2022</v>
      </c>
      <c r="D121" s="287" t="s">
        <v>2030</v>
      </c>
      <c r="E121" s="287" t="s">
        <v>836</v>
      </c>
      <c r="F121" s="287" t="s">
        <v>813</v>
      </c>
      <c r="G121" s="303">
        <f t="shared" ca="1" si="26"/>
        <v>-587</v>
      </c>
      <c r="H121" s="406">
        <v>44806</v>
      </c>
      <c r="I121" s="287">
        <f t="shared" si="27"/>
        <v>0</v>
      </c>
      <c r="J121" s="406">
        <v>44806</v>
      </c>
      <c r="K121" s="287" t="str">
        <f t="shared" si="28"/>
        <v>RETROATIVO</v>
      </c>
      <c r="L121" s="287" t="s">
        <v>2728</v>
      </c>
      <c r="M121" s="303">
        <v>13205</v>
      </c>
      <c r="N121" s="287" t="s">
        <v>1944</v>
      </c>
      <c r="O121" s="287" t="s">
        <v>840</v>
      </c>
      <c r="P121" s="287" t="s">
        <v>1029</v>
      </c>
      <c r="Q121" s="287" t="s">
        <v>2729</v>
      </c>
      <c r="R121" s="287" t="s">
        <v>2730</v>
      </c>
      <c r="S121" s="287" t="s">
        <v>2731</v>
      </c>
      <c r="T121" s="287" t="s">
        <v>2732</v>
      </c>
      <c r="U121" s="406">
        <v>44806</v>
      </c>
      <c r="V121" s="407" t="s">
        <v>2733</v>
      </c>
      <c r="W121" s="406">
        <v>45170</v>
      </c>
      <c r="X121" s="303">
        <f t="shared" ca="1" si="32"/>
        <v>-223</v>
      </c>
      <c r="Y121" s="287" t="s">
        <v>921</v>
      </c>
      <c r="Z121" s="408">
        <v>8040</v>
      </c>
      <c r="AA121" s="408" t="s">
        <v>825</v>
      </c>
      <c r="AB121" s="408"/>
      <c r="AC121" s="408"/>
      <c r="AD121" s="408">
        <v>11580</v>
      </c>
      <c r="AE121" s="408" t="s">
        <v>2182</v>
      </c>
      <c r="AF121" s="408"/>
      <c r="AG121" s="408"/>
      <c r="AH121" s="415" t="s">
        <v>2734</v>
      </c>
      <c r="AI121" s="409">
        <v>0</v>
      </c>
      <c r="AJ121" s="410"/>
      <c r="AK121" s="287"/>
      <c r="AL121" s="411" t="s">
        <v>1930</v>
      </c>
      <c r="AM121" s="287" t="s">
        <v>1035</v>
      </c>
      <c r="AN121" s="287" t="s">
        <v>19</v>
      </c>
      <c r="AO121" s="287" t="s">
        <v>1132</v>
      </c>
      <c r="AP121" s="287"/>
      <c r="AQ121" s="412"/>
      <c r="AR121" s="287"/>
      <c r="AS121" s="287"/>
      <c r="AT121" s="406"/>
      <c r="AU121" s="406"/>
      <c r="AV121" s="406"/>
      <c r="AW121" s="406"/>
      <c r="AX121" s="406"/>
      <c r="AY121" s="303">
        <f t="shared" si="29"/>
        <v>0</v>
      </c>
      <c r="AZ121" s="303"/>
      <c r="BA121" s="303">
        <f t="shared" si="31"/>
        <v>32160</v>
      </c>
      <c r="BB121" s="412" t="s">
        <v>2735</v>
      </c>
      <c r="BC121" s="412" t="s">
        <v>2735</v>
      </c>
      <c r="BD121" s="412"/>
      <c r="BE121" s="412"/>
      <c r="BF121" s="417" t="s">
        <v>2736</v>
      </c>
      <c r="BG121" s="412"/>
      <c r="BH121" s="287"/>
    </row>
    <row r="122" spans="1:60" s="414" customFormat="1" ht="30" customHeight="1" x14ac:dyDescent="0.3">
      <c r="A122" s="303">
        <v>7953</v>
      </c>
      <c r="B122" s="303">
        <v>150</v>
      </c>
      <c r="C122" s="287">
        <v>2022</v>
      </c>
      <c r="D122" s="287" t="s">
        <v>2030</v>
      </c>
      <c r="E122" s="287" t="s">
        <v>836</v>
      </c>
      <c r="F122" s="287" t="s">
        <v>813</v>
      </c>
      <c r="G122" s="303">
        <f t="shared" ca="1" si="26"/>
        <v>-583</v>
      </c>
      <c r="H122" s="406">
        <v>44804</v>
      </c>
      <c r="I122" s="287">
        <f t="shared" si="27"/>
        <v>6</v>
      </c>
      <c r="J122" s="406">
        <v>44810</v>
      </c>
      <c r="K122" s="287" t="str">
        <f t="shared" si="28"/>
        <v>FORA DE PRAZO</v>
      </c>
      <c r="L122" s="287" t="s">
        <v>2737</v>
      </c>
      <c r="M122" s="303">
        <v>13213</v>
      </c>
      <c r="N122" s="287" t="s">
        <v>839</v>
      </c>
      <c r="O122" s="287" t="s">
        <v>840</v>
      </c>
      <c r="P122" s="287" t="s">
        <v>1029</v>
      </c>
      <c r="Q122" s="287" t="s">
        <v>2738</v>
      </c>
      <c r="R122" s="287"/>
      <c r="S122" s="287" t="s">
        <v>2739</v>
      </c>
      <c r="T122" s="287" t="s">
        <v>2740</v>
      </c>
      <c r="U122" s="406">
        <v>44810</v>
      </c>
      <c r="V122" s="407" t="s">
        <v>2741</v>
      </c>
      <c r="W122" s="406">
        <v>45778</v>
      </c>
      <c r="X122" s="287" t="s">
        <v>825</v>
      </c>
      <c r="Y122" s="287" t="s">
        <v>921</v>
      </c>
      <c r="Z122" s="408" t="s">
        <v>2013</v>
      </c>
      <c r="AA122" s="408" t="s">
        <v>825</v>
      </c>
      <c r="AB122" s="408"/>
      <c r="AC122" s="408"/>
      <c r="AD122" s="408">
        <v>80000</v>
      </c>
      <c r="AE122" s="408" t="s">
        <v>2182</v>
      </c>
      <c r="AF122" s="408"/>
      <c r="AG122" s="408"/>
      <c r="AH122" s="408"/>
      <c r="AI122" s="409">
        <v>0</v>
      </c>
      <c r="AJ122" s="410"/>
      <c r="AK122" s="287"/>
      <c r="AL122" s="411" t="s">
        <v>1941</v>
      </c>
      <c r="AM122" s="287" t="s">
        <v>841</v>
      </c>
      <c r="AN122" s="287" t="s">
        <v>16</v>
      </c>
      <c r="AO122" s="287" t="s">
        <v>1132</v>
      </c>
      <c r="AP122" s="287"/>
      <c r="AQ122" s="412"/>
      <c r="AR122" s="287"/>
      <c r="AS122" s="287"/>
      <c r="AT122" s="406"/>
      <c r="AU122" s="406"/>
      <c r="AV122" s="406"/>
      <c r="AW122" s="406"/>
      <c r="AX122" s="406"/>
      <c r="AY122" s="303">
        <f t="shared" si="29"/>
        <v>0</v>
      </c>
      <c r="AZ122" s="303"/>
      <c r="BA122" s="303">
        <f t="shared" si="31"/>
        <v>0</v>
      </c>
      <c r="BB122" s="412" t="s">
        <v>2742</v>
      </c>
      <c r="BC122" s="412" t="s">
        <v>2743</v>
      </c>
      <c r="BD122" s="412"/>
      <c r="BE122" s="412"/>
      <c r="BF122" s="412"/>
      <c r="BG122" s="412" t="s">
        <v>2049</v>
      </c>
      <c r="BH122" s="287"/>
    </row>
    <row r="123" spans="1:60" ht="30" hidden="1" customHeight="1" x14ac:dyDescent="0.3">
      <c r="A123" s="250">
        <v>7972</v>
      </c>
      <c r="B123" s="250">
        <v>172</v>
      </c>
      <c r="C123" s="249">
        <v>2022</v>
      </c>
      <c r="D123" s="249"/>
      <c r="E123" s="249" t="s">
        <v>836</v>
      </c>
      <c r="F123" s="249" t="s">
        <v>813</v>
      </c>
      <c r="G123" s="250">
        <f t="shared" ca="1" si="26"/>
        <v>-572</v>
      </c>
      <c r="H123" s="251">
        <v>44816</v>
      </c>
      <c r="I123" s="249">
        <f t="shared" si="27"/>
        <v>5</v>
      </c>
      <c r="J123" s="251">
        <v>44821</v>
      </c>
      <c r="K123" s="249" t="str">
        <f t="shared" si="28"/>
        <v>FORA DE PRAZO</v>
      </c>
      <c r="L123" s="249" t="s">
        <v>2744</v>
      </c>
      <c r="M123" s="250">
        <v>13164</v>
      </c>
      <c r="N123" s="249" t="s">
        <v>839</v>
      </c>
      <c r="O123" s="249" t="s">
        <v>840</v>
      </c>
      <c r="P123" s="249" t="s">
        <v>915</v>
      </c>
      <c r="Q123" s="249" t="s">
        <v>2632</v>
      </c>
      <c r="R123" s="249"/>
      <c r="S123" s="249" t="s">
        <v>2633</v>
      </c>
      <c r="T123" s="249" t="s">
        <v>2745</v>
      </c>
      <c r="U123" s="251">
        <v>44821</v>
      </c>
      <c r="V123" s="235" t="s">
        <v>2746</v>
      </c>
      <c r="W123" s="251">
        <v>45552</v>
      </c>
      <c r="X123" s="250">
        <f ca="1">W123-TODAY()</f>
        <v>159</v>
      </c>
      <c r="Y123" s="249" t="s">
        <v>921</v>
      </c>
      <c r="Z123" s="252" t="s">
        <v>2013</v>
      </c>
      <c r="AA123" s="252" t="s">
        <v>825</v>
      </c>
      <c r="AB123" s="252"/>
      <c r="AC123" s="252"/>
      <c r="AD123" s="252" t="s">
        <v>922</v>
      </c>
      <c r="AE123" s="252">
        <v>0</v>
      </c>
      <c r="AF123" s="252"/>
      <c r="AG123" s="329"/>
      <c r="AH123" s="329"/>
      <c r="AI123" s="267">
        <v>0</v>
      </c>
      <c r="AJ123" s="265"/>
      <c r="AK123" s="249"/>
      <c r="AL123" s="253" t="s">
        <v>2137</v>
      </c>
      <c r="AM123" s="249" t="s">
        <v>1379</v>
      </c>
      <c r="AN123" s="249" t="s">
        <v>30</v>
      </c>
      <c r="AO123" s="249" t="s">
        <v>13</v>
      </c>
      <c r="AP123" s="249" t="s">
        <v>2747</v>
      </c>
      <c r="AQ123" s="269"/>
      <c r="AR123" s="249"/>
      <c r="AS123" s="249"/>
      <c r="AT123" s="251"/>
      <c r="AU123" s="251"/>
      <c r="AV123" s="251"/>
      <c r="AW123" s="251"/>
      <c r="AX123" s="251"/>
      <c r="AY123" s="250">
        <f t="shared" si="29"/>
        <v>0</v>
      </c>
      <c r="AZ123" s="250"/>
      <c r="BA123" s="250">
        <f t="shared" si="31"/>
        <v>0</v>
      </c>
      <c r="BB123" s="269" t="s">
        <v>2748</v>
      </c>
      <c r="BC123" s="269"/>
      <c r="BD123" s="269"/>
      <c r="BE123" s="269"/>
      <c r="BF123" s="269"/>
      <c r="BG123" s="269"/>
      <c r="BH123" s="249"/>
    </row>
    <row r="124" spans="1:60" ht="30" hidden="1" customHeight="1" x14ac:dyDescent="0.35">
      <c r="A124" s="250">
        <v>7973</v>
      </c>
      <c r="B124" s="250">
        <v>173</v>
      </c>
      <c r="C124" s="249">
        <v>2022</v>
      </c>
      <c r="D124" s="249"/>
      <c r="E124" s="249" t="s">
        <v>836</v>
      </c>
      <c r="F124" s="249" t="s">
        <v>813</v>
      </c>
      <c r="G124" s="250">
        <f t="shared" ca="1" si="26"/>
        <v>-572</v>
      </c>
      <c r="H124" s="251">
        <v>44816</v>
      </c>
      <c r="I124" s="249">
        <f t="shared" si="27"/>
        <v>5</v>
      </c>
      <c r="J124" s="251">
        <v>44821</v>
      </c>
      <c r="K124" s="249" t="str">
        <f t="shared" si="28"/>
        <v>FORA DE PRAZO</v>
      </c>
      <c r="L124" s="249" t="s">
        <v>2744</v>
      </c>
      <c r="M124" s="250">
        <v>13242</v>
      </c>
      <c r="N124" s="249" t="s">
        <v>839</v>
      </c>
      <c r="O124" s="249" t="s">
        <v>840</v>
      </c>
      <c r="P124" s="249" t="s">
        <v>915</v>
      </c>
      <c r="Q124" s="249" t="s">
        <v>2749</v>
      </c>
      <c r="R124" s="249"/>
      <c r="S124" s="249" t="s">
        <v>2750</v>
      </c>
      <c r="T124" s="249" t="s">
        <v>2745</v>
      </c>
      <c r="U124" s="251">
        <v>44821</v>
      </c>
      <c r="V124" s="235" t="s">
        <v>2746</v>
      </c>
      <c r="W124" s="251">
        <v>45552</v>
      </c>
      <c r="X124" s="250">
        <f ca="1">W124-TODAY()</f>
        <v>159</v>
      </c>
      <c r="Y124" s="249" t="s">
        <v>921</v>
      </c>
      <c r="Z124" s="252" t="s">
        <v>2013</v>
      </c>
      <c r="AA124" s="252" t="s">
        <v>825</v>
      </c>
      <c r="AB124" s="252"/>
      <c r="AC124" s="252"/>
      <c r="AD124" s="252" t="s">
        <v>922</v>
      </c>
      <c r="AE124" s="252">
        <v>0</v>
      </c>
      <c r="AF124" s="252"/>
      <c r="AG124" s="329"/>
      <c r="AH124" s="329"/>
      <c r="AI124" s="267">
        <v>0</v>
      </c>
      <c r="AJ124" s="265"/>
      <c r="AK124" s="249"/>
      <c r="AL124" s="253" t="s">
        <v>2137</v>
      </c>
      <c r="AM124" s="249" t="s">
        <v>1379</v>
      </c>
      <c r="AN124" s="249" t="s">
        <v>30</v>
      </c>
      <c r="AO124" s="249" t="s">
        <v>13</v>
      </c>
      <c r="AP124" s="249" t="s">
        <v>2751</v>
      </c>
      <c r="AQ124" s="269" t="s">
        <v>2752</v>
      </c>
      <c r="AR124" s="249"/>
      <c r="AS124" s="249"/>
      <c r="AT124" s="251"/>
      <c r="AU124" s="251"/>
      <c r="AV124" s="251"/>
      <c r="AW124" s="251"/>
      <c r="AX124" s="251"/>
      <c r="AY124" s="250">
        <f t="shared" si="29"/>
        <v>0</v>
      </c>
      <c r="AZ124" s="250"/>
      <c r="BA124" s="250">
        <f t="shared" si="31"/>
        <v>0</v>
      </c>
      <c r="BB124" s="271" t="s">
        <v>2753</v>
      </c>
      <c r="BC124" s="269"/>
      <c r="BD124" s="269"/>
      <c r="BE124" s="269"/>
      <c r="BF124" s="269"/>
      <c r="BG124" s="269"/>
      <c r="BH124" s="249"/>
    </row>
    <row r="125" spans="1:60" ht="30" hidden="1" customHeight="1" x14ac:dyDescent="0.35">
      <c r="A125" s="250">
        <v>7974</v>
      </c>
      <c r="B125" s="250">
        <v>816</v>
      </c>
      <c r="C125" s="249">
        <v>2022</v>
      </c>
      <c r="D125" s="249"/>
      <c r="E125" s="249" t="s">
        <v>836</v>
      </c>
      <c r="F125" s="249" t="s">
        <v>813</v>
      </c>
      <c r="G125" s="250">
        <f t="shared" ca="1" si="26"/>
        <v>-572</v>
      </c>
      <c r="H125" s="251">
        <v>44816</v>
      </c>
      <c r="I125" s="249">
        <f t="shared" si="27"/>
        <v>5</v>
      </c>
      <c r="J125" s="251">
        <v>44821</v>
      </c>
      <c r="K125" s="249" t="str">
        <f t="shared" si="28"/>
        <v>FORA DE PRAZO</v>
      </c>
      <c r="L125" s="249" t="s">
        <v>2744</v>
      </c>
      <c r="M125" s="250">
        <v>13243</v>
      </c>
      <c r="N125" s="249" t="s">
        <v>839</v>
      </c>
      <c r="O125" s="249" t="s">
        <v>840</v>
      </c>
      <c r="P125" s="249" t="s">
        <v>915</v>
      </c>
      <c r="Q125" s="249" t="s">
        <v>2754</v>
      </c>
      <c r="R125" s="249"/>
      <c r="S125" s="249" t="s">
        <v>2755</v>
      </c>
      <c r="T125" s="249" t="s">
        <v>2756</v>
      </c>
      <c r="U125" s="251">
        <v>45186</v>
      </c>
      <c r="V125" s="235" t="s">
        <v>2757</v>
      </c>
      <c r="W125" s="251">
        <v>45552</v>
      </c>
      <c r="X125" s="250">
        <f ca="1">W125-TODAY()</f>
        <v>159</v>
      </c>
      <c r="Y125" s="249" t="s">
        <v>921</v>
      </c>
      <c r="Z125" s="252" t="s">
        <v>2013</v>
      </c>
      <c r="AA125" s="252" t="s">
        <v>825</v>
      </c>
      <c r="AB125" s="252"/>
      <c r="AC125" s="252"/>
      <c r="AD125" s="252" t="s">
        <v>922</v>
      </c>
      <c r="AE125" s="252">
        <v>0</v>
      </c>
      <c r="AF125" s="252"/>
      <c r="AG125" s="329" t="s">
        <v>2758</v>
      </c>
      <c r="AH125" s="335"/>
      <c r="AI125" s="267">
        <v>0</v>
      </c>
      <c r="AJ125" s="265"/>
      <c r="AK125" s="249"/>
      <c r="AL125" s="253" t="s">
        <v>2137</v>
      </c>
      <c r="AM125" s="249" t="s">
        <v>1379</v>
      </c>
      <c r="AN125" s="249" t="s">
        <v>30</v>
      </c>
      <c r="AO125" s="249" t="s">
        <v>13</v>
      </c>
      <c r="AP125" s="249" t="s">
        <v>2759</v>
      </c>
      <c r="AQ125" s="269" t="s">
        <v>2760</v>
      </c>
      <c r="AR125" s="249"/>
      <c r="AS125" s="249"/>
      <c r="AT125" s="251"/>
      <c r="AU125" s="251"/>
      <c r="AV125" s="251"/>
      <c r="AW125" s="251"/>
      <c r="AX125" s="251"/>
      <c r="AY125" s="250">
        <f t="shared" si="29"/>
        <v>0</v>
      </c>
      <c r="AZ125" s="250"/>
      <c r="BA125" s="250">
        <f t="shared" si="31"/>
        <v>1840</v>
      </c>
      <c r="BB125" s="269" t="s">
        <v>2761</v>
      </c>
      <c r="BC125" s="269"/>
      <c r="BD125" s="269"/>
      <c r="BE125" s="269"/>
      <c r="BF125" s="269"/>
      <c r="BG125" s="269"/>
      <c r="BH125" s="249"/>
    </row>
    <row r="126" spans="1:60" ht="30" hidden="1" customHeight="1" x14ac:dyDescent="0.3">
      <c r="A126" s="250">
        <v>7976</v>
      </c>
      <c r="B126" s="245" t="s">
        <v>1998</v>
      </c>
      <c r="C126" s="249">
        <v>2022</v>
      </c>
      <c r="D126" s="249"/>
      <c r="E126" s="249" t="s">
        <v>836</v>
      </c>
      <c r="F126" s="249" t="s">
        <v>813</v>
      </c>
      <c r="G126" s="250">
        <f t="shared" ca="1" si="26"/>
        <v>-596</v>
      </c>
      <c r="H126" s="251">
        <v>44803</v>
      </c>
      <c r="I126" s="249">
        <f t="shared" si="27"/>
        <v>-6</v>
      </c>
      <c r="J126" s="251">
        <v>44797</v>
      </c>
      <c r="K126" s="249" t="str">
        <f t="shared" si="28"/>
        <v>RETROATIVO</v>
      </c>
      <c r="L126" s="249" t="s">
        <v>2762</v>
      </c>
      <c r="M126" s="250">
        <v>13220</v>
      </c>
      <c r="N126" s="249" t="s">
        <v>815</v>
      </c>
      <c r="O126" s="249" t="s">
        <v>840</v>
      </c>
      <c r="P126" s="249" t="s">
        <v>1249</v>
      </c>
      <c r="Q126" s="249" t="s">
        <v>2763</v>
      </c>
      <c r="R126" s="249"/>
      <c r="S126" s="249" t="s">
        <v>2764</v>
      </c>
      <c r="T126" s="249" t="s">
        <v>2765</v>
      </c>
      <c r="U126" s="251">
        <v>44797</v>
      </c>
      <c r="V126" s="235" t="s">
        <v>2766</v>
      </c>
      <c r="W126" s="251">
        <v>45162</v>
      </c>
      <c r="X126" s="250">
        <f ca="1">W126-TODAY()</f>
        <v>-231</v>
      </c>
      <c r="Y126" s="249" t="s">
        <v>2767</v>
      </c>
      <c r="Z126" s="252" t="s">
        <v>2013</v>
      </c>
      <c r="AA126" s="252" t="s">
        <v>825</v>
      </c>
      <c r="AB126" s="252"/>
      <c r="AC126" s="252"/>
      <c r="AD126" s="252">
        <v>11264.6</v>
      </c>
      <c r="AE126" s="252">
        <v>0</v>
      </c>
      <c r="AF126" s="252"/>
      <c r="AG126" s="329"/>
      <c r="AH126" s="329"/>
      <c r="AI126" s="267">
        <v>0</v>
      </c>
      <c r="AJ126" s="265"/>
      <c r="AK126" s="249"/>
      <c r="AL126" s="253" t="s">
        <v>2291</v>
      </c>
      <c r="AM126" s="249" t="s">
        <v>1952</v>
      </c>
      <c r="AN126" s="249" t="s">
        <v>11</v>
      </c>
      <c r="AO126" s="249" t="s">
        <v>1132</v>
      </c>
      <c r="AP126" s="249" t="s">
        <v>2768</v>
      </c>
      <c r="AQ126" s="269" t="s">
        <v>2769</v>
      </c>
      <c r="AR126" s="249" t="s">
        <v>2770</v>
      </c>
      <c r="AS126" s="249"/>
      <c r="AT126" s="251"/>
      <c r="AU126" s="251"/>
      <c r="AV126" s="251"/>
      <c r="AW126" s="251"/>
      <c r="AX126" s="251"/>
      <c r="AY126" s="250">
        <f t="shared" si="29"/>
        <v>0</v>
      </c>
      <c r="AZ126" s="250"/>
      <c r="BA126" s="250">
        <f t="shared" si="31"/>
        <v>0</v>
      </c>
      <c r="BB126" s="270" t="s">
        <v>2771</v>
      </c>
      <c r="BC126" s="269"/>
      <c r="BD126" s="269"/>
      <c r="BE126" s="269"/>
      <c r="BF126" s="269"/>
      <c r="BG126" s="269"/>
      <c r="BH126" s="249"/>
    </row>
    <row r="127" spans="1:60" s="395" customFormat="1" ht="30" customHeight="1" x14ac:dyDescent="0.35">
      <c r="A127" s="383">
        <v>7980</v>
      </c>
      <c r="B127" s="383">
        <v>897</v>
      </c>
      <c r="C127" s="249">
        <v>2022</v>
      </c>
      <c r="D127" s="249" t="s">
        <v>2197</v>
      </c>
      <c r="E127" s="249" t="s">
        <v>836</v>
      </c>
      <c r="F127" s="249" t="s">
        <v>813</v>
      </c>
      <c r="G127" s="250">
        <f t="shared" ca="1" si="26"/>
        <v>-682</v>
      </c>
      <c r="H127" s="251">
        <v>44714</v>
      </c>
      <c r="I127" s="249">
        <f t="shared" si="27"/>
        <v>-3</v>
      </c>
      <c r="J127" s="251">
        <v>44711</v>
      </c>
      <c r="K127" s="249" t="str">
        <f t="shared" si="28"/>
        <v>RETROATIVO</v>
      </c>
      <c r="L127" s="249" t="s">
        <v>2561</v>
      </c>
      <c r="M127" s="250">
        <v>13062</v>
      </c>
      <c r="N127" s="249" t="s">
        <v>1944</v>
      </c>
      <c r="O127" s="384" t="s">
        <v>840</v>
      </c>
      <c r="P127" s="249" t="s">
        <v>841</v>
      </c>
      <c r="Q127" s="384" t="s">
        <v>2772</v>
      </c>
      <c r="R127" s="249"/>
      <c r="S127" s="249" t="s">
        <v>2773</v>
      </c>
      <c r="T127" s="384" t="s">
        <v>2774</v>
      </c>
      <c r="U127" s="251">
        <v>44711</v>
      </c>
      <c r="V127" s="141" t="s">
        <v>2565</v>
      </c>
      <c r="W127" s="251">
        <v>45441</v>
      </c>
      <c r="X127" s="250">
        <f ca="1">W127-TODAY()</f>
        <v>48</v>
      </c>
      <c r="Y127" s="249" t="s">
        <v>846</v>
      </c>
      <c r="Z127" s="386" t="s">
        <v>2775</v>
      </c>
      <c r="AA127" s="252" t="s">
        <v>825</v>
      </c>
      <c r="AB127" s="386" t="s">
        <v>2566</v>
      </c>
      <c r="AC127" s="386" t="s">
        <v>2014</v>
      </c>
      <c r="AD127" s="386">
        <v>369024</v>
      </c>
      <c r="AE127" s="386">
        <f>AG127+AH127-AF127</f>
        <v>114068.17</v>
      </c>
      <c r="AF127" s="386"/>
      <c r="AG127" s="388">
        <f>5074.08*3</f>
        <v>15222.24</v>
      </c>
      <c r="AH127" s="389">
        <v>98845.93</v>
      </c>
      <c r="AI127" s="267">
        <v>0</v>
      </c>
      <c r="AJ127" s="265"/>
      <c r="AK127" s="249"/>
      <c r="AL127" s="253" t="s">
        <v>2137</v>
      </c>
      <c r="AM127" s="249" t="s">
        <v>841</v>
      </c>
      <c r="AN127" s="249" t="s">
        <v>16</v>
      </c>
      <c r="AO127" s="249" t="s">
        <v>13</v>
      </c>
      <c r="AP127" s="249"/>
      <c r="AQ127" s="269"/>
      <c r="AR127" s="249"/>
      <c r="AS127" s="249"/>
      <c r="AT127" s="251"/>
      <c r="AU127" s="251"/>
      <c r="AV127" s="251"/>
      <c r="AW127" s="251"/>
      <c r="AX127" s="251"/>
      <c r="AY127" s="250">
        <f t="shared" si="29"/>
        <v>0</v>
      </c>
      <c r="AZ127" s="250"/>
      <c r="BA127" s="250">
        <f t="shared" si="31"/>
        <v>114068.17</v>
      </c>
      <c r="BB127" s="394" t="s">
        <v>2776</v>
      </c>
      <c r="BC127" s="269"/>
      <c r="BD127" s="269"/>
      <c r="BE127" s="269"/>
      <c r="BF127" s="269"/>
      <c r="BG127" s="269"/>
      <c r="BH127" s="249"/>
    </row>
    <row r="128" spans="1:60" s="414" customFormat="1" ht="30" hidden="1" customHeight="1" x14ac:dyDescent="0.3">
      <c r="A128" s="303">
        <v>7981</v>
      </c>
      <c r="B128" s="418" t="s">
        <v>1998</v>
      </c>
      <c r="C128" s="287">
        <v>2022</v>
      </c>
      <c r="D128" s="287"/>
      <c r="E128" s="287" t="s">
        <v>836</v>
      </c>
      <c r="F128" s="287" t="s">
        <v>813</v>
      </c>
      <c r="G128" s="303">
        <f t="shared" ca="1" si="26"/>
        <v>-563</v>
      </c>
      <c r="H128" s="406">
        <v>44813</v>
      </c>
      <c r="I128" s="287">
        <f t="shared" si="27"/>
        <v>17</v>
      </c>
      <c r="J128" s="406">
        <v>44830</v>
      </c>
      <c r="K128" s="287" t="str">
        <f t="shared" si="28"/>
        <v>DENTRO DO PRAZO</v>
      </c>
      <c r="L128" s="287" t="s">
        <v>2777</v>
      </c>
      <c r="M128" s="303">
        <v>13240</v>
      </c>
      <c r="N128" s="287" t="s">
        <v>839</v>
      </c>
      <c r="O128" s="287" t="s">
        <v>840</v>
      </c>
      <c r="P128" s="287" t="s">
        <v>1029</v>
      </c>
      <c r="Q128" s="287" t="s">
        <v>2778</v>
      </c>
      <c r="R128" s="287"/>
      <c r="S128" s="287" t="s">
        <v>2779</v>
      </c>
      <c r="T128" s="287" t="s">
        <v>2780</v>
      </c>
      <c r="U128" s="406">
        <v>44824</v>
      </c>
      <c r="V128" s="407" t="s">
        <v>2781</v>
      </c>
      <c r="W128" s="406">
        <v>44977</v>
      </c>
      <c r="X128" s="287" t="s">
        <v>825</v>
      </c>
      <c r="Y128" s="287" t="s">
        <v>1389</v>
      </c>
      <c r="Z128" s="408" t="s">
        <v>2013</v>
      </c>
      <c r="AA128" s="408" t="s">
        <v>825</v>
      </c>
      <c r="AB128" s="408"/>
      <c r="AC128" s="408"/>
      <c r="AD128" s="408">
        <v>39900</v>
      </c>
      <c r="AE128" s="408" t="s">
        <v>2182</v>
      </c>
      <c r="AF128" s="408"/>
      <c r="AG128" s="408"/>
      <c r="AH128" s="408"/>
      <c r="AI128" s="409">
        <v>0</v>
      </c>
      <c r="AJ128" s="410"/>
      <c r="AK128" s="287"/>
      <c r="AL128" s="411" t="s">
        <v>1941</v>
      </c>
      <c r="AM128" s="287" t="s">
        <v>1581</v>
      </c>
      <c r="AN128" s="287" t="s">
        <v>1582</v>
      </c>
      <c r="AO128" s="287" t="s">
        <v>1132</v>
      </c>
      <c r="AP128" s="287">
        <v>1138192207</v>
      </c>
      <c r="AQ128" s="412" t="s">
        <v>2782</v>
      </c>
      <c r="AR128" s="287"/>
      <c r="AS128" s="287"/>
      <c r="AT128" s="406"/>
      <c r="AU128" s="406"/>
      <c r="AV128" s="406"/>
      <c r="AW128" s="406"/>
      <c r="AX128" s="406"/>
      <c r="AY128" s="303">
        <f t="shared" si="29"/>
        <v>0</v>
      </c>
      <c r="AZ128" s="303"/>
      <c r="BA128" s="303">
        <f t="shared" si="31"/>
        <v>0</v>
      </c>
      <c r="BB128" s="412" t="s">
        <v>2783</v>
      </c>
      <c r="BC128" s="412"/>
      <c r="BD128" s="412"/>
      <c r="BE128" s="412"/>
      <c r="BF128" s="412"/>
      <c r="BG128" s="412"/>
      <c r="BH128" s="287"/>
    </row>
    <row r="129" spans="1:60" s="414" customFormat="1" ht="30" hidden="1" customHeight="1" x14ac:dyDescent="0.3">
      <c r="A129" s="303">
        <v>8001</v>
      </c>
      <c r="B129" s="303">
        <v>1354</v>
      </c>
      <c r="C129" s="249">
        <v>2022</v>
      </c>
      <c r="D129" s="249"/>
      <c r="E129" s="249" t="s">
        <v>836</v>
      </c>
      <c r="F129" s="249" t="s">
        <v>813</v>
      </c>
      <c r="G129" s="250">
        <f t="shared" ca="1" si="26"/>
        <v>-563</v>
      </c>
      <c r="H129" s="251">
        <v>44827</v>
      </c>
      <c r="I129" s="249">
        <f t="shared" si="27"/>
        <v>3</v>
      </c>
      <c r="J129" s="251">
        <v>44830</v>
      </c>
      <c r="K129" s="249" t="str">
        <f t="shared" si="28"/>
        <v>FORA DE PRAZO</v>
      </c>
      <c r="L129" s="249" t="s">
        <v>2784</v>
      </c>
      <c r="M129" s="250">
        <v>13293</v>
      </c>
      <c r="N129" s="249" t="s">
        <v>839</v>
      </c>
      <c r="O129" s="287" t="s">
        <v>840</v>
      </c>
      <c r="P129" s="249" t="s">
        <v>1249</v>
      </c>
      <c r="Q129" s="287" t="s">
        <v>2785</v>
      </c>
      <c r="R129" s="249"/>
      <c r="S129" s="249" t="s">
        <v>2786</v>
      </c>
      <c r="T129" s="287" t="s">
        <v>2787</v>
      </c>
      <c r="U129" s="251">
        <v>44834</v>
      </c>
      <c r="V129" s="407" t="s">
        <v>2788</v>
      </c>
      <c r="W129" s="251">
        <v>45197</v>
      </c>
      <c r="X129" s="250">
        <f ca="1">W129-TODAY()</f>
        <v>-196</v>
      </c>
      <c r="Y129" s="249" t="s">
        <v>846</v>
      </c>
      <c r="Z129" s="252" t="s">
        <v>2013</v>
      </c>
      <c r="AA129" s="252">
        <v>801.79</v>
      </c>
      <c r="AB129" s="252"/>
      <c r="AC129" s="252"/>
      <c r="AD129" s="252">
        <v>3207.16</v>
      </c>
      <c r="AE129" s="408" t="s">
        <v>2182</v>
      </c>
      <c r="AF129" s="408"/>
      <c r="AG129" s="408"/>
      <c r="AH129" s="408"/>
      <c r="AI129" s="267">
        <v>0</v>
      </c>
      <c r="AJ129" s="265"/>
      <c r="AK129" s="249"/>
      <c r="AL129" s="253" t="s">
        <v>1930</v>
      </c>
      <c r="AM129" s="249" t="s">
        <v>1035</v>
      </c>
      <c r="AN129" s="249" t="s">
        <v>19</v>
      </c>
      <c r="AO129" s="249" t="s">
        <v>1132</v>
      </c>
      <c r="AP129" s="249"/>
      <c r="AQ129" s="269"/>
      <c r="AR129" s="249"/>
      <c r="AS129" s="249"/>
      <c r="AT129" s="251"/>
      <c r="AU129" s="251"/>
      <c r="AV129" s="251"/>
      <c r="AW129" s="251"/>
      <c r="AX129" s="251"/>
      <c r="AY129" s="250">
        <f t="shared" si="29"/>
        <v>0</v>
      </c>
      <c r="AZ129" s="250"/>
      <c r="BA129" s="303">
        <f t="shared" si="31"/>
        <v>0</v>
      </c>
      <c r="BB129" s="413" t="s">
        <v>2789</v>
      </c>
      <c r="BC129" s="269"/>
      <c r="BD129" s="269"/>
      <c r="BE129" s="269"/>
      <c r="BF129" s="269"/>
      <c r="BG129" s="269"/>
      <c r="BH129" s="249"/>
    </row>
    <row r="130" spans="1:60" ht="30" customHeight="1" x14ac:dyDescent="0.3">
      <c r="A130" s="250">
        <v>8013</v>
      </c>
      <c r="B130" s="245" t="s">
        <v>1998</v>
      </c>
      <c r="C130" s="249">
        <v>2022</v>
      </c>
      <c r="D130" s="249" t="s">
        <v>2197</v>
      </c>
      <c r="E130" s="249" t="s">
        <v>836</v>
      </c>
      <c r="F130" s="249" t="s">
        <v>813</v>
      </c>
      <c r="G130" s="250">
        <f t="shared" ca="1" si="26"/>
        <v>-539</v>
      </c>
      <c r="H130" s="251">
        <v>44838</v>
      </c>
      <c r="I130" s="249">
        <f t="shared" ref="I130:I132" si="33">_xlfn.DAYS(J130,H130)</f>
        <v>16</v>
      </c>
      <c r="J130" s="251">
        <v>44854</v>
      </c>
      <c r="K130" s="249" t="str">
        <f t="shared" si="28"/>
        <v>DENTRO DO PRAZO</v>
      </c>
      <c r="L130" s="249" t="s">
        <v>2790</v>
      </c>
      <c r="M130" s="250">
        <v>13486</v>
      </c>
      <c r="N130" s="249" t="s">
        <v>914</v>
      </c>
      <c r="O130" s="249" t="s">
        <v>816</v>
      </c>
      <c r="P130" s="249" t="s">
        <v>1979</v>
      </c>
      <c r="Q130" s="249" t="s">
        <v>2791</v>
      </c>
      <c r="R130" s="249"/>
      <c r="S130" s="249" t="s">
        <v>2792</v>
      </c>
      <c r="T130" s="249" t="s">
        <v>2793</v>
      </c>
      <c r="U130" s="251">
        <v>44865</v>
      </c>
      <c r="V130" s="235" t="s">
        <v>2794</v>
      </c>
      <c r="W130" s="251" t="s">
        <v>2795</v>
      </c>
      <c r="X130" s="249" t="s">
        <v>825</v>
      </c>
      <c r="Y130" s="249" t="s">
        <v>2796</v>
      </c>
      <c r="Z130" s="252" t="s">
        <v>2013</v>
      </c>
      <c r="AA130" s="252"/>
      <c r="AB130" s="252"/>
      <c r="AC130" s="252" t="s">
        <v>2014</v>
      </c>
      <c r="AD130" s="252">
        <v>413764.25</v>
      </c>
      <c r="AE130" s="331">
        <f>AG130+AH130-AF130</f>
        <v>141423.54</v>
      </c>
      <c r="AF130" s="331"/>
      <c r="AG130" s="329">
        <f>43415+27580.52+70428.02</f>
        <v>141423.54</v>
      </c>
      <c r="AH130" s="329">
        <v>0</v>
      </c>
      <c r="AI130" s="267">
        <v>0</v>
      </c>
      <c r="AJ130" s="265"/>
      <c r="AK130" s="249"/>
      <c r="AL130" s="253" t="s">
        <v>1941</v>
      </c>
      <c r="AM130" s="249" t="s">
        <v>1116</v>
      </c>
      <c r="AN130" s="249" t="s">
        <v>22</v>
      </c>
      <c r="AO130" s="249" t="s">
        <v>1132</v>
      </c>
      <c r="AP130" s="249" t="s">
        <v>2797</v>
      </c>
      <c r="AQ130" s="269"/>
      <c r="AR130" s="249" t="s">
        <v>2798</v>
      </c>
      <c r="AS130" s="249"/>
      <c r="AT130" s="251"/>
      <c r="AU130" s="251"/>
      <c r="AV130" s="251"/>
      <c r="AW130" s="251"/>
      <c r="AX130" s="251"/>
      <c r="AY130" s="250">
        <f t="shared" ref="AY130:AY132" si="34">AX130-AS130</f>
        <v>0</v>
      </c>
      <c r="AZ130" s="250"/>
      <c r="BA130" s="250">
        <f t="shared" si="31"/>
        <v>141423.54</v>
      </c>
      <c r="BB130" s="269" t="s">
        <v>2799</v>
      </c>
      <c r="BC130" s="269" t="s">
        <v>2800</v>
      </c>
      <c r="BD130" s="269"/>
      <c r="BE130" s="269"/>
      <c r="BF130" s="269"/>
      <c r="BG130" s="269"/>
      <c r="BH130" s="249"/>
    </row>
    <row r="131" spans="1:60" s="395" customFormat="1" ht="30" hidden="1" customHeight="1" x14ac:dyDescent="0.35">
      <c r="A131" s="383">
        <v>8020</v>
      </c>
      <c r="B131" s="383">
        <v>391</v>
      </c>
      <c r="C131" s="249">
        <v>2022</v>
      </c>
      <c r="D131" s="249"/>
      <c r="E131" s="249" t="s">
        <v>836</v>
      </c>
      <c r="F131" s="249" t="s">
        <v>813</v>
      </c>
      <c r="G131" s="250">
        <f t="shared" ca="1" si="26"/>
        <v>-546</v>
      </c>
      <c r="H131" s="251">
        <v>44838</v>
      </c>
      <c r="I131" s="249">
        <f t="shared" si="33"/>
        <v>9</v>
      </c>
      <c r="J131" s="251">
        <v>44847</v>
      </c>
      <c r="K131" s="249" t="str">
        <f t="shared" si="28"/>
        <v>FORA DE PRAZO</v>
      </c>
      <c r="L131" s="249" t="s">
        <v>2801</v>
      </c>
      <c r="M131" s="250">
        <v>13324</v>
      </c>
      <c r="N131" s="249" t="s">
        <v>839</v>
      </c>
      <c r="O131" s="384" t="s">
        <v>840</v>
      </c>
      <c r="P131" s="249" t="s">
        <v>841</v>
      </c>
      <c r="Q131" s="384" t="s">
        <v>1030</v>
      </c>
      <c r="R131" s="249"/>
      <c r="S131" s="249" t="s">
        <v>1031</v>
      </c>
      <c r="T131" s="384" t="s">
        <v>1032</v>
      </c>
      <c r="U131" s="251">
        <v>44870</v>
      </c>
      <c r="V131" s="141" t="s">
        <v>2802</v>
      </c>
      <c r="W131" s="251">
        <v>45234</v>
      </c>
      <c r="X131" s="250">
        <f ca="1">W131-TODAY()</f>
        <v>-159</v>
      </c>
      <c r="Y131" s="249" t="s">
        <v>921</v>
      </c>
      <c r="Z131" s="386" t="s">
        <v>2803</v>
      </c>
      <c r="AA131" s="252" t="s">
        <v>825</v>
      </c>
      <c r="AB131" s="386" t="s">
        <v>1034</v>
      </c>
      <c r="AC131" s="386" t="s">
        <v>2014</v>
      </c>
      <c r="AD131" s="386">
        <v>43364.399999999994</v>
      </c>
      <c r="AE131" s="386">
        <f>AG131+AH131-AF131</f>
        <v>13250.27</v>
      </c>
      <c r="AF131" s="386"/>
      <c r="AG131" s="388">
        <f>1204.57*4</f>
        <v>4818.28</v>
      </c>
      <c r="AH131" s="389">
        <v>8431.99</v>
      </c>
      <c r="AI131" s="267">
        <v>0</v>
      </c>
      <c r="AJ131" s="265"/>
      <c r="AK131" s="249"/>
      <c r="AL131" s="253" t="s">
        <v>907</v>
      </c>
      <c r="AM131" s="249" t="s">
        <v>1035</v>
      </c>
      <c r="AN131" s="249" t="s">
        <v>19</v>
      </c>
      <c r="AO131" s="249" t="s">
        <v>1132</v>
      </c>
      <c r="AP131" s="249"/>
      <c r="AQ131" s="269"/>
      <c r="AR131" s="249"/>
      <c r="AS131" s="249"/>
      <c r="AT131" s="251"/>
      <c r="AU131" s="251"/>
      <c r="AV131" s="251"/>
      <c r="AW131" s="251"/>
      <c r="AX131" s="251"/>
      <c r="AY131" s="250">
        <f t="shared" si="34"/>
        <v>0</v>
      </c>
      <c r="AZ131" s="250"/>
      <c r="BA131" s="250">
        <f t="shared" si="31"/>
        <v>13250.27</v>
      </c>
      <c r="BB131" s="394" t="s">
        <v>2804</v>
      </c>
      <c r="BC131" s="269"/>
      <c r="BD131" s="269"/>
      <c r="BE131" s="269"/>
      <c r="BF131" s="269"/>
      <c r="BG131" s="269"/>
      <c r="BH131" s="249"/>
    </row>
    <row r="132" spans="1:60" ht="30" hidden="1" customHeight="1" x14ac:dyDescent="0.3">
      <c r="A132" s="250">
        <v>8043</v>
      </c>
      <c r="B132" s="250">
        <v>132</v>
      </c>
      <c r="C132" s="249">
        <v>2022</v>
      </c>
      <c r="D132" s="249"/>
      <c r="E132" s="249" t="s">
        <v>836</v>
      </c>
      <c r="F132" s="249" t="s">
        <v>813</v>
      </c>
      <c r="G132" s="250">
        <f t="shared" ca="1" si="26"/>
        <v>-523</v>
      </c>
      <c r="H132" s="251">
        <v>44852</v>
      </c>
      <c r="I132" s="249">
        <f t="shared" si="33"/>
        <v>18</v>
      </c>
      <c r="J132" s="251">
        <v>44870</v>
      </c>
      <c r="K132" s="249" t="str">
        <f t="shared" si="28"/>
        <v>DENTRO DO PRAZO</v>
      </c>
      <c r="L132" s="249" t="s">
        <v>2805</v>
      </c>
      <c r="M132" s="250">
        <v>13325</v>
      </c>
      <c r="N132" s="249" t="s">
        <v>839</v>
      </c>
      <c r="O132" s="249" t="s">
        <v>816</v>
      </c>
      <c r="P132" s="249" t="s">
        <v>1961</v>
      </c>
      <c r="Q132" s="249" t="s">
        <v>2806</v>
      </c>
      <c r="R132" s="249"/>
      <c r="S132" s="249" t="s">
        <v>2807</v>
      </c>
      <c r="T132" s="249" t="s">
        <v>2808</v>
      </c>
      <c r="U132" s="251">
        <v>44870</v>
      </c>
      <c r="V132" s="235" t="s">
        <v>2809</v>
      </c>
      <c r="W132" s="251">
        <v>45600</v>
      </c>
      <c r="X132" s="250">
        <f ca="1">W132-TODAY()</f>
        <v>207</v>
      </c>
      <c r="Y132" s="249" t="s">
        <v>921</v>
      </c>
      <c r="Z132" s="252" t="s">
        <v>2013</v>
      </c>
      <c r="AA132" s="252" t="s">
        <v>825</v>
      </c>
      <c r="AB132" s="252"/>
      <c r="AC132" s="252" t="s">
        <v>2014</v>
      </c>
      <c r="AD132" s="252" t="s">
        <v>922</v>
      </c>
      <c r="AE132" s="331">
        <f>AG132+AH132-AF132</f>
        <v>31108.52</v>
      </c>
      <c r="AF132" s="331"/>
      <c r="AG132" s="329">
        <f>17977.05-1428.83-781.67-1375.83</f>
        <v>14390.720000000001</v>
      </c>
      <c r="AH132" s="329">
        <v>16717.8</v>
      </c>
      <c r="AI132" s="267">
        <v>0</v>
      </c>
      <c r="AJ132" s="265"/>
      <c r="AK132" s="249"/>
      <c r="AL132" s="253" t="s">
        <v>2291</v>
      </c>
      <c r="AM132" s="249" t="s">
        <v>1952</v>
      </c>
      <c r="AN132" s="249" t="s">
        <v>11</v>
      </c>
      <c r="AO132" s="249" t="s">
        <v>13</v>
      </c>
      <c r="AP132" s="249"/>
      <c r="AQ132" s="269" t="s">
        <v>2810</v>
      </c>
      <c r="AR132" s="249" t="s">
        <v>2811</v>
      </c>
      <c r="AS132" s="249"/>
      <c r="AT132" s="251"/>
      <c r="AU132" s="251"/>
      <c r="AV132" s="251"/>
      <c r="AW132" s="251"/>
      <c r="AX132" s="251"/>
      <c r="AY132" s="250">
        <f t="shared" si="34"/>
        <v>0</v>
      </c>
      <c r="AZ132" s="250"/>
      <c r="BA132" s="250">
        <f t="shared" si="31"/>
        <v>31108.52</v>
      </c>
      <c r="BB132" s="269" t="s">
        <v>2812</v>
      </c>
      <c r="BC132" s="269"/>
      <c r="BD132" s="269"/>
      <c r="BE132" s="269"/>
      <c r="BF132" s="269"/>
      <c r="BG132" s="269"/>
      <c r="BH132" s="249"/>
    </row>
    <row r="133" spans="1:60" ht="30" hidden="1" customHeight="1" x14ac:dyDescent="0.35">
      <c r="A133" s="305">
        <v>8044</v>
      </c>
      <c r="B133" s="285" t="s">
        <v>1998</v>
      </c>
      <c r="C133" s="304" t="s">
        <v>2813</v>
      </c>
      <c r="D133" s="306" t="s">
        <v>2813</v>
      </c>
      <c r="E133" s="304" t="s">
        <v>2813</v>
      </c>
      <c r="F133" s="284"/>
      <c r="G133" s="285"/>
      <c r="H133" s="284">
        <v>44853</v>
      </c>
      <c r="I133" s="285">
        <v>5</v>
      </c>
      <c r="J133" s="284">
        <v>44858</v>
      </c>
      <c r="K133" s="285" t="s">
        <v>2813</v>
      </c>
      <c r="L133" s="285" t="s">
        <v>2814</v>
      </c>
      <c r="M133" s="285" t="s">
        <v>2815</v>
      </c>
      <c r="N133" s="285" t="s">
        <v>2816</v>
      </c>
      <c r="O133" s="285" t="s">
        <v>816</v>
      </c>
      <c r="P133" s="285" t="s">
        <v>817</v>
      </c>
      <c r="Q133" s="285" t="s">
        <v>2817</v>
      </c>
      <c r="R133" s="304" t="s">
        <v>2813</v>
      </c>
      <c r="S133" s="285" t="s">
        <v>2818</v>
      </c>
      <c r="T133" s="285" t="s">
        <v>2819</v>
      </c>
      <c r="U133" s="284">
        <v>44860</v>
      </c>
      <c r="V133" s="260" t="s">
        <v>2820</v>
      </c>
      <c r="W133" s="364">
        <v>44926</v>
      </c>
      <c r="X133" s="304" t="s">
        <v>2813</v>
      </c>
      <c r="Y133" s="285" t="s">
        <v>2821</v>
      </c>
      <c r="Z133" s="252" t="s">
        <v>824</v>
      </c>
      <c r="AA133" s="252" t="s">
        <v>825</v>
      </c>
      <c r="AB133" s="252" t="s">
        <v>825</v>
      </c>
      <c r="AC133" s="252" t="s">
        <v>2014</v>
      </c>
      <c r="AD133" s="337" t="s">
        <v>2813</v>
      </c>
      <c r="AE133" s="331">
        <f>AG133+AH133-AF133</f>
        <v>16000</v>
      </c>
      <c r="AF133" s="338"/>
      <c r="AG133" s="329">
        <v>16000</v>
      </c>
      <c r="AH133" s="329">
        <v>0</v>
      </c>
      <c r="AI133" s="307" t="s">
        <v>2813</v>
      </c>
      <c r="AJ133" s="308" t="s">
        <v>2813</v>
      </c>
      <c r="AK133" s="304" t="s">
        <v>2813</v>
      </c>
      <c r="AL133" s="253" t="s">
        <v>1620</v>
      </c>
      <c r="AM133" s="285" t="s">
        <v>1379</v>
      </c>
      <c r="AN133" s="285" t="s">
        <v>2822</v>
      </c>
      <c r="AO133" s="249" t="s">
        <v>1132</v>
      </c>
      <c r="AP133" s="304" t="s">
        <v>2813</v>
      </c>
      <c r="AQ133" s="304" t="s">
        <v>2813</v>
      </c>
      <c r="AR133" s="304" t="s">
        <v>2813</v>
      </c>
      <c r="AS133" s="304" t="s">
        <v>2813</v>
      </c>
      <c r="AT133" s="304" t="s">
        <v>2813</v>
      </c>
      <c r="AU133" s="304" t="s">
        <v>2813</v>
      </c>
      <c r="AV133" s="304" t="s">
        <v>2813</v>
      </c>
      <c r="AW133" s="304" t="s">
        <v>2813</v>
      </c>
      <c r="AX133" s="304" t="s">
        <v>2813</v>
      </c>
      <c r="AY133" s="304" t="s">
        <v>2813</v>
      </c>
      <c r="AZ133" s="304"/>
      <c r="BA133" s="250">
        <f t="shared" si="31"/>
        <v>16000</v>
      </c>
      <c r="BB133" s="309" t="s">
        <v>2813</v>
      </c>
      <c r="BC133" s="271" t="s">
        <v>2823</v>
      </c>
      <c r="BD133" s="304" t="s">
        <v>2813</v>
      </c>
      <c r="BE133" s="304"/>
      <c r="BF133" s="304" t="s">
        <v>2813</v>
      </c>
      <c r="BG133" s="304" t="s">
        <v>2813</v>
      </c>
      <c r="BH133" s="304" t="s">
        <v>2813</v>
      </c>
    </row>
    <row r="134" spans="1:60" s="414" customFormat="1" ht="30" hidden="1" customHeight="1" x14ac:dyDescent="0.3">
      <c r="A134" s="303">
        <v>8046</v>
      </c>
      <c r="B134" s="418" t="s">
        <v>1998</v>
      </c>
      <c r="C134" s="287">
        <v>2022</v>
      </c>
      <c r="D134" s="287"/>
      <c r="E134" s="287" t="s">
        <v>836</v>
      </c>
      <c r="F134" s="287" t="s">
        <v>813</v>
      </c>
      <c r="G134" s="303">
        <f t="shared" ref="G134:G197" ca="1" si="35">J134-TODAY()</f>
        <v>-542</v>
      </c>
      <c r="H134" s="406">
        <v>44848</v>
      </c>
      <c r="I134" s="287">
        <f t="shared" ref="I134:I165" si="36">_xlfn.DAYS(J134,H134)</f>
        <v>3</v>
      </c>
      <c r="J134" s="406">
        <v>44851</v>
      </c>
      <c r="K134" s="287" t="str">
        <f t="shared" ref="K134:K197" si="37">IF(I134&lt;=0,"RETROATIVO",IF(I134&lt;=15,"FORA DE PRAZO",IF(I134&gt;=15,"DENTRO DO PRAZO")))</f>
        <v>FORA DE PRAZO</v>
      </c>
      <c r="L134" s="287" t="s">
        <v>2824</v>
      </c>
      <c r="M134" s="303">
        <v>13327</v>
      </c>
      <c r="N134" s="287" t="s">
        <v>815</v>
      </c>
      <c r="O134" s="287" t="s">
        <v>816</v>
      </c>
      <c r="P134" s="287" t="s">
        <v>817</v>
      </c>
      <c r="Q134" s="287" t="s">
        <v>2825</v>
      </c>
      <c r="R134" s="287"/>
      <c r="S134" s="287" t="s">
        <v>2826</v>
      </c>
      <c r="T134" s="287" t="s">
        <v>2827</v>
      </c>
      <c r="U134" s="406">
        <v>44882</v>
      </c>
      <c r="V134" s="407" t="s">
        <v>2828</v>
      </c>
      <c r="W134" s="406">
        <v>44973</v>
      </c>
      <c r="X134" s="287" t="s">
        <v>825</v>
      </c>
      <c r="Y134" s="287" t="s">
        <v>823</v>
      </c>
      <c r="Z134" s="408" t="s">
        <v>2013</v>
      </c>
      <c r="AA134" s="408" t="s">
        <v>825</v>
      </c>
      <c r="AB134" s="408"/>
      <c r="AC134" s="408" t="s">
        <v>2014</v>
      </c>
      <c r="AD134" s="408">
        <v>80000</v>
      </c>
      <c r="AE134" s="408" t="s">
        <v>2182</v>
      </c>
      <c r="AF134" s="408"/>
      <c r="AG134" s="408">
        <v>0</v>
      </c>
      <c r="AH134" s="408">
        <v>0</v>
      </c>
      <c r="AI134" s="409">
        <v>0</v>
      </c>
      <c r="AJ134" s="410"/>
      <c r="AK134" s="287"/>
      <c r="AL134" s="411" t="s">
        <v>2829</v>
      </c>
      <c r="AM134" s="287" t="s">
        <v>997</v>
      </c>
      <c r="AN134" s="287" t="s">
        <v>829</v>
      </c>
      <c r="AO134" s="287" t="s">
        <v>1132</v>
      </c>
      <c r="AP134" s="287"/>
      <c r="AQ134" s="412" t="s">
        <v>2830</v>
      </c>
      <c r="AR134" s="287" t="s">
        <v>2831</v>
      </c>
      <c r="AS134" s="287"/>
      <c r="AT134" s="406"/>
      <c r="AU134" s="406"/>
      <c r="AV134" s="406"/>
      <c r="AW134" s="406"/>
      <c r="AX134" s="406"/>
      <c r="AY134" s="303">
        <f t="shared" ref="AY134:AY165" si="38">AX134-AS134</f>
        <v>0</v>
      </c>
      <c r="AZ134" s="303"/>
      <c r="BA134" s="303">
        <f t="shared" si="31"/>
        <v>0</v>
      </c>
      <c r="BB134" s="412" t="s">
        <v>2832</v>
      </c>
      <c r="BC134" s="412"/>
      <c r="BD134" s="412"/>
      <c r="BE134" s="412"/>
      <c r="BF134" s="412"/>
      <c r="BG134" s="419">
        <v>45224</v>
      </c>
      <c r="BH134" s="287"/>
    </row>
    <row r="135" spans="1:60" ht="30" hidden="1" customHeight="1" x14ac:dyDescent="0.3">
      <c r="A135" s="250">
        <v>8072</v>
      </c>
      <c r="B135" s="250">
        <v>175</v>
      </c>
      <c r="C135" s="249">
        <v>2022</v>
      </c>
      <c r="D135" s="249"/>
      <c r="E135" s="249" t="s">
        <v>836</v>
      </c>
      <c r="F135" s="249" t="s">
        <v>813</v>
      </c>
      <c r="G135" s="250">
        <f t="shared" ca="1" si="35"/>
        <v>-513</v>
      </c>
      <c r="H135" s="251">
        <v>44862</v>
      </c>
      <c r="I135" s="249">
        <f t="shared" si="36"/>
        <v>18</v>
      </c>
      <c r="J135" s="251">
        <v>44880</v>
      </c>
      <c r="K135" s="249" t="str">
        <f t="shared" si="37"/>
        <v>DENTRO DO PRAZO</v>
      </c>
      <c r="L135" s="249" t="s">
        <v>2833</v>
      </c>
      <c r="M135" s="250">
        <v>13367</v>
      </c>
      <c r="N135" s="249" t="s">
        <v>839</v>
      </c>
      <c r="O135" s="249" t="s">
        <v>840</v>
      </c>
      <c r="P135" s="249" t="s">
        <v>915</v>
      </c>
      <c r="Q135" s="249" t="s">
        <v>2834</v>
      </c>
      <c r="R135" s="249"/>
      <c r="S135" s="249" t="s">
        <v>2835</v>
      </c>
      <c r="T135" s="249" t="s">
        <v>2836</v>
      </c>
      <c r="U135" s="251">
        <v>45245</v>
      </c>
      <c r="V135" s="235" t="s">
        <v>2837</v>
      </c>
      <c r="W135" s="251">
        <v>45610</v>
      </c>
      <c r="X135" s="250">
        <f t="shared" ref="X135:X143" ca="1" si="39">W135-TODAY()</f>
        <v>217</v>
      </c>
      <c r="Y135" s="249" t="s">
        <v>921</v>
      </c>
      <c r="Z135" s="252" t="s">
        <v>2013</v>
      </c>
      <c r="AA135" s="252" t="s">
        <v>825</v>
      </c>
      <c r="AB135" s="252"/>
      <c r="AC135" s="252"/>
      <c r="AD135" s="252" t="s">
        <v>922</v>
      </c>
      <c r="AE135" s="252">
        <v>0</v>
      </c>
      <c r="AF135" s="252"/>
      <c r="AG135" s="329" t="s">
        <v>2838</v>
      </c>
      <c r="AH135" s="329"/>
      <c r="AI135" s="267">
        <v>0</v>
      </c>
      <c r="AJ135" s="265"/>
      <c r="AK135" s="249"/>
      <c r="AL135" s="253" t="s">
        <v>2137</v>
      </c>
      <c r="AM135" s="249" t="s">
        <v>1953</v>
      </c>
      <c r="AN135" s="249" t="s">
        <v>14</v>
      </c>
      <c r="AO135" s="249" t="s">
        <v>13</v>
      </c>
      <c r="AP135" s="249" t="s">
        <v>2839</v>
      </c>
      <c r="AQ135" s="269" t="s">
        <v>2840</v>
      </c>
      <c r="AR135" s="249" t="s">
        <v>2841</v>
      </c>
      <c r="AS135" s="249"/>
      <c r="AT135" s="251"/>
      <c r="AU135" s="251"/>
      <c r="AV135" s="251"/>
      <c r="AW135" s="251"/>
      <c r="AX135" s="251"/>
      <c r="AY135" s="250">
        <f t="shared" si="38"/>
        <v>0</v>
      </c>
      <c r="AZ135" s="250"/>
      <c r="BA135" s="250">
        <f t="shared" si="31"/>
        <v>1500</v>
      </c>
      <c r="BB135" s="269" t="s">
        <v>2842</v>
      </c>
      <c r="BC135" s="269"/>
      <c r="BD135" s="269"/>
      <c r="BE135" s="269"/>
      <c r="BF135" s="269"/>
      <c r="BG135" s="269"/>
      <c r="BH135" s="249"/>
    </row>
    <row r="136" spans="1:60" ht="30" hidden="1" customHeight="1" x14ac:dyDescent="0.3">
      <c r="A136" s="250">
        <v>8073</v>
      </c>
      <c r="B136" s="250">
        <v>176</v>
      </c>
      <c r="C136" s="249">
        <v>2022</v>
      </c>
      <c r="D136" s="249"/>
      <c r="E136" s="249" t="s">
        <v>836</v>
      </c>
      <c r="F136" s="249" t="s">
        <v>813</v>
      </c>
      <c r="G136" s="250">
        <f t="shared" ca="1" si="35"/>
        <v>-513</v>
      </c>
      <c r="H136" s="251">
        <v>44862</v>
      </c>
      <c r="I136" s="249">
        <f t="shared" si="36"/>
        <v>18</v>
      </c>
      <c r="J136" s="251">
        <v>44880</v>
      </c>
      <c r="K136" s="249" t="str">
        <f t="shared" si="37"/>
        <v>DENTRO DO PRAZO</v>
      </c>
      <c r="L136" s="249" t="s">
        <v>2833</v>
      </c>
      <c r="M136" s="250">
        <v>13368</v>
      </c>
      <c r="N136" s="249" t="s">
        <v>839</v>
      </c>
      <c r="O136" s="249" t="s">
        <v>840</v>
      </c>
      <c r="P136" s="249" t="s">
        <v>915</v>
      </c>
      <c r="Q136" s="249" t="s">
        <v>2843</v>
      </c>
      <c r="R136" s="249"/>
      <c r="S136" s="249" t="s">
        <v>2844</v>
      </c>
      <c r="T136" s="249" t="s">
        <v>2836</v>
      </c>
      <c r="U136" s="251">
        <v>45245</v>
      </c>
      <c r="V136" s="235" t="s">
        <v>2837</v>
      </c>
      <c r="W136" s="251">
        <v>45610</v>
      </c>
      <c r="X136" s="250">
        <f t="shared" ca="1" si="39"/>
        <v>217</v>
      </c>
      <c r="Y136" s="249" t="s">
        <v>921</v>
      </c>
      <c r="Z136" s="252" t="s">
        <v>2013</v>
      </c>
      <c r="AA136" s="252" t="s">
        <v>825</v>
      </c>
      <c r="AB136" s="252"/>
      <c r="AC136" s="252"/>
      <c r="AD136" s="252" t="s">
        <v>922</v>
      </c>
      <c r="AE136" s="252">
        <v>0</v>
      </c>
      <c r="AF136" s="252"/>
      <c r="AG136" s="329" t="s">
        <v>2845</v>
      </c>
      <c r="AH136" s="329"/>
      <c r="AI136" s="267">
        <v>0</v>
      </c>
      <c r="AJ136" s="265"/>
      <c r="AK136" s="249"/>
      <c r="AL136" s="253" t="s">
        <v>2137</v>
      </c>
      <c r="AM136" s="249" t="s">
        <v>1953</v>
      </c>
      <c r="AN136" s="249" t="s">
        <v>14</v>
      </c>
      <c r="AO136" s="249" t="s">
        <v>13</v>
      </c>
      <c r="AP136" s="249" t="s">
        <v>2846</v>
      </c>
      <c r="AQ136" s="269" t="s">
        <v>2847</v>
      </c>
      <c r="AR136" s="249" t="s">
        <v>2848</v>
      </c>
      <c r="AS136" s="249"/>
      <c r="AT136" s="251"/>
      <c r="AU136" s="251"/>
      <c r="AV136" s="251"/>
      <c r="AW136" s="251"/>
      <c r="AX136" s="251"/>
      <c r="AY136" s="250">
        <f t="shared" si="38"/>
        <v>0</v>
      </c>
      <c r="AZ136" s="250"/>
      <c r="BA136" s="250">
        <f t="shared" si="31"/>
        <v>14100</v>
      </c>
      <c r="BB136" s="269" t="s">
        <v>2849</v>
      </c>
      <c r="BC136" s="269"/>
      <c r="BD136" s="269"/>
      <c r="BE136" s="269"/>
      <c r="BF136" s="269"/>
      <c r="BG136" s="269"/>
      <c r="BH136" s="249"/>
    </row>
    <row r="137" spans="1:60" ht="30" hidden="1" customHeight="1" x14ac:dyDescent="0.3">
      <c r="A137" s="250">
        <v>8074</v>
      </c>
      <c r="B137" s="250">
        <v>177</v>
      </c>
      <c r="C137" s="249">
        <v>2022</v>
      </c>
      <c r="D137" s="249"/>
      <c r="E137" s="249" t="s">
        <v>836</v>
      </c>
      <c r="F137" s="249" t="s">
        <v>813</v>
      </c>
      <c r="G137" s="250">
        <f t="shared" ca="1" si="35"/>
        <v>-513</v>
      </c>
      <c r="H137" s="251">
        <v>44862</v>
      </c>
      <c r="I137" s="249">
        <f t="shared" si="36"/>
        <v>18</v>
      </c>
      <c r="J137" s="251">
        <v>44880</v>
      </c>
      <c r="K137" s="249" t="str">
        <f t="shared" si="37"/>
        <v>DENTRO DO PRAZO</v>
      </c>
      <c r="L137" s="249" t="s">
        <v>2833</v>
      </c>
      <c r="M137" s="250">
        <v>13369</v>
      </c>
      <c r="N137" s="249" t="s">
        <v>839</v>
      </c>
      <c r="O137" s="249" t="s">
        <v>840</v>
      </c>
      <c r="P137" s="249" t="s">
        <v>915</v>
      </c>
      <c r="Q137" s="249" t="s">
        <v>2850</v>
      </c>
      <c r="R137" s="249"/>
      <c r="S137" s="249" t="s">
        <v>2851</v>
      </c>
      <c r="T137" s="249" t="s">
        <v>2836</v>
      </c>
      <c r="U137" s="251">
        <v>44880</v>
      </c>
      <c r="V137" s="235" t="s">
        <v>2837</v>
      </c>
      <c r="W137" s="251">
        <v>45610</v>
      </c>
      <c r="X137" s="250">
        <f t="shared" ca="1" si="39"/>
        <v>217</v>
      </c>
      <c r="Y137" s="249" t="s">
        <v>921</v>
      </c>
      <c r="Z137" s="252" t="s">
        <v>2013</v>
      </c>
      <c r="AA137" s="252" t="s">
        <v>825</v>
      </c>
      <c r="AB137" s="252"/>
      <c r="AC137" s="252"/>
      <c r="AD137" s="252" t="s">
        <v>922</v>
      </c>
      <c r="AE137" s="252">
        <v>0</v>
      </c>
      <c r="AF137" s="252"/>
      <c r="AG137" s="329" t="s">
        <v>1223</v>
      </c>
      <c r="AH137" s="329"/>
      <c r="AI137" s="267">
        <v>0</v>
      </c>
      <c r="AJ137" s="265"/>
      <c r="AK137" s="249"/>
      <c r="AL137" s="253" t="s">
        <v>2137</v>
      </c>
      <c r="AM137" s="249" t="s">
        <v>1953</v>
      </c>
      <c r="AN137" s="249" t="s">
        <v>14</v>
      </c>
      <c r="AO137" s="249" t="s">
        <v>13</v>
      </c>
      <c r="AP137" s="249" t="s">
        <v>2852</v>
      </c>
      <c r="AQ137" s="269"/>
      <c r="AR137" s="249"/>
      <c r="AS137" s="249"/>
      <c r="AT137" s="251"/>
      <c r="AU137" s="251"/>
      <c r="AV137" s="251"/>
      <c r="AW137" s="251"/>
      <c r="AX137" s="251"/>
      <c r="AY137" s="250">
        <f t="shared" si="38"/>
        <v>0</v>
      </c>
      <c r="AZ137" s="250"/>
      <c r="BA137" s="250">
        <f t="shared" si="31"/>
        <v>3000</v>
      </c>
      <c r="BB137" s="269" t="s">
        <v>2853</v>
      </c>
      <c r="BC137" s="269"/>
      <c r="BD137" s="269"/>
      <c r="BE137" s="269"/>
      <c r="BF137" s="269"/>
      <c r="BG137" s="269"/>
      <c r="BH137" s="249"/>
    </row>
    <row r="138" spans="1:60" ht="30" hidden="1" customHeight="1" x14ac:dyDescent="0.3">
      <c r="A138" s="250">
        <v>8075</v>
      </c>
      <c r="B138" s="250">
        <v>178</v>
      </c>
      <c r="C138" s="249">
        <v>2022</v>
      </c>
      <c r="D138" s="249"/>
      <c r="E138" s="249" t="s">
        <v>836</v>
      </c>
      <c r="F138" s="249" t="s">
        <v>813</v>
      </c>
      <c r="G138" s="250">
        <f t="shared" ca="1" si="35"/>
        <v>-513</v>
      </c>
      <c r="H138" s="251">
        <v>44862</v>
      </c>
      <c r="I138" s="249">
        <f t="shared" si="36"/>
        <v>18</v>
      </c>
      <c r="J138" s="251">
        <v>44880</v>
      </c>
      <c r="K138" s="249" t="str">
        <f t="shared" si="37"/>
        <v>DENTRO DO PRAZO</v>
      </c>
      <c r="L138" s="249" t="s">
        <v>2833</v>
      </c>
      <c r="M138" s="250">
        <v>13370</v>
      </c>
      <c r="N138" s="249" t="s">
        <v>839</v>
      </c>
      <c r="O138" s="249" t="s">
        <v>840</v>
      </c>
      <c r="P138" s="249" t="s">
        <v>915</v>
      </c>
      <c r="Q138" s="249" t="s">
        <v>2854</v>
      </c>
      <c r="R138" s="249"/>
      <c r="S138" s="249" t="s">
        <v>2855</v>
      </c>
      <c r="T138" s="249" t="s">
        <v>2836</v>
      </c>
      <c r="U138" s="251">
        <v>44880</v>
      </c>
      <c r="V138" s="235" t="s">
        <v>2837</v>
      </c>
      <c r="W138" s="251">
        <v>45610</v>
      </c>
      <c r="X138" s="250">
        <f t="shared" ca="1" si="39"/>
        <v>217</v>
      </c>
      <c r="Y138" s="249" t="s">
        <v>921</v>
      </c>
      <c r="Z138" s="252" t="s">
        <v>2013</v>
      </c>
      <c r="AA138" s="252" t="s">
        <v>825</v>
      </c>
      <c r="AB138" s="252"/>
      <c r="AC138" s="252"/>
      <c r="AD138" s="252" t="s">
        <v>922</v>
      </c>
      <c r="AE138" s="252">
        <v>0</v>
      </c>
      <c r="AF138" s="252"/>
      <c r="AG138" s="329"/>
      <c r="AH138" s="329"/>
      <c r="AI138" s="267">
        <v>0</v>
      </c>
      <c r="AJ138" s="265"/>
      <c r="AK138" s="249"/>
      <c r="AL138" s="253" t="s">
        <v>2137</v>
      </c>
      <c r="AM138" s="249" t="s">
        <v>1953</v>
      </c>
      <c r="AN138" s="249" t="s">
        <v>14</v>
      </c>
      <c r="AO138" s="249" t="s">
        <v>13</v>
      </c>
      <c r="AP138" s="249" t="s">
        <v>2856</v>
      </c>
      <c r="AQ138" s="269"/>
      <c r="AR138" s="249"/>
      <c r="AS138" s="249"/>
      <c r="AT138" s="251"/>
      <c r="AU138" s="251"/>
      <c r="AV138" s="251"/>
      <c r="AW138" s="251"/>
      <c r="AX138" s="251"/>
      <c r="AY138" s="250">
        <f t="shared" si="38"/>
        <v>0</v>
      </c>
      <c r="AZ138" s="250"/>
      <c r="BA138" s="250">
        <f t="shared" si="31"/>
        <v>0</v>
      </c>
      <c r="BB138" s="269" t="s">
        <v>2857</v>
      </c>
      <c r="BC138" s="269"/>
      <c r="BD138" s="269"/>
      <c r="BE138" s="269"/>
      <c r="BF138" s="269"/>
      <c r="BG138" s="269"/>
      <c r="BH138" s="249"/>
    </row>
    <row r="139" spans="1:60" ht="30" hidden="1" customHeight="1" x14ac:dyDescent="0.3">
      <c r="A139" s="250">
        <v>8081</v>
      </c>
      <c r="B139" s="250">
        <v>1356</v>
      </c>
      <c r="C139" s="249">
        <v>2022</v>
      </c>
      <c r="D139" s="249"/>
      <c r="E139" s="249" t="s">
        <v>836</v>
      </c>
      <c r="F139" s="249" t="s">
        <v>813</v>
      </c>
      <c r="G139" s="250">
        <f t="shared" ca="1" si="35"/>
        <v>-519</v>
      </c>
      <c r="H139" s="251">
        <v>44874</v>
      </c>
      <c r="I139" s="249">
        <f t="shared" si="36"/>
        <v>0</v>
      </c>
      <c r="J139" s="251">
        <v>44874</v>
      </c>
      <c r="K139" s="249" t="str">
        <f t="shared" si="37"/>
        <v>RETROATIVO</v>
      </c>
      <c r="L139" s="249" t="s">
        <v>2858</v>
      </c>
      <c r="M139" s="250">
        <v>13366</v>
      </c>
      <c r="N139" s="249" t="s">
        <v>815</v>
      </c>
      <c r="O139" s="249" t="s">
        <v>840</v>
      </c>
      <c r="P139" s="249" t="s">
        <v>841</v>
      </c>
      <c r="Q139" s="249" t="s">
        <v>2603</v>
      </c>
      <c r="R139" s="249"/>
      <c r="S139" s="249" t="s">
        <v>2604</v>
      </c>
      <c r="T139" s="249" t="s">
        <v>2859</v>
      </c>
      <c r="U139" s="251">
        <v>44874</v>
      </c>
      <c r="V139" s="235" t="s">
        <v>2860</v>
      </c>
      <c r="W139" s="251">
        <v>45238</v>
      </c>
      <c r="X139" s="250">
        <f t="shared" ca="1" si="39"/>
        <v>-155</v>
      </c>
      <c r="Y139" s="249" t="s">
        <v>847</v>
      </c>
      <c r="Z139" s="252" t="s">
        <v>2013</v>
      </c>
      <c r="AA139" s="252" t="s">
        <v>825</v>
      </c>
      <c r="AB139" s="252"/>
      <c r="AC139" s="252"/>
      <c r="AD139" s="252">
        <v>40</v>
      </c>
      <c r="AE139" s="252">
        <v>0</v>
      </c>
      <c r="AF139" s="252"/>
      <c r="AG139" s="329"/>
      <c r="AH139" s="329"/>
      <c r="AI139" s="267">
        <v>0</v>
      </c>
      <c r="AJ139" s="265"/>
      <c r="AK139" s="249"/>
      <c r="AL139" s="253">
        <v>44874</v>
      </c>
      <c r="AM139" s="249" t="s">
        <v>841</v>
      </c>
      <c r="AN139" s="249" t="s">
        <v>16</v>
      </c>
      <c r="AO139" s="249" t="s">
        <v>1132</v>
      </c>
      <c r="AP139" s="249"/>
      <c r="AQ139" s="269"/>
      <c r="AR139" s="249"/>
      <c r="AS139" s="249"/>
      <c r="AT139" s="251"/>
      <c r="AU139" s="251"/>
      <c r="AV139" s="251"/>
      <c r="AW139" s="251"/>
      <c r="AX139" s="251"/>
      <c r="AY139" s="250">
        <f t="shared" si="38"/>
        <v>0</v>
      </c>
      <c r="AZ139" s="250"/>
      <c r="BA139" s="250">
        <f t="shared" si="31"/>
        <v>0</v>
      </c>
      <c r="BB139" s="269" t="s">
        <v>2861</v>
      </c>
      <c r="BC139" s="269"/>
      <c r="BD139" s="269"/>
      <c r="BE139" s="269"/>
      <c r="BF139" s="269"/>
      <c r="BG139" s="269"/>
      <c r="BH139" s="249"/>
    </row>
    <row r="140" spans="1:60" ht="30" hidden="1" customHeight="1" x14ac:dyDescent="0.35">
      <c r="A140" s="250">
        <v>8082</v>
      </c>
      <c r="B140" s="250">
        <v>205</v>
      </c>
      <c r="C140" s="249">
        <v>2022</v>
      </c>
      <c r="D140" s="249"/>
      <c r="E140" s="249" t="s">
        <v>836</v>
      </c>
      <c r="F140" s="249" t="s">
        <v>813</v>
      </c>
      <c r="G140" s="250">
        <f t="shared" ca="1" si="35"/>
        <v>-552</v>
      </c>
      <c r="H140" s="251">
        <v>44874</v>
      </c>
      <c r="I140" s="249">
        <f t="shared" si="36"/>
        <v>-33</v>
      </c>
      <c r="J140" s="251">
        <v>44841</v>
      </c>
      <c r="K140" s="249" t="str">
        <f t="shared" si="37"/>
        <v>RETROATIVO</v>
      </c>
      <c r="L140" s="249" t="s">
        <v>2862</v>
      </c>
      <c r="M140" s="250">
        <v>13362</v>
      </c>
      <c r="N140" s="249" t="s">
        <v>839</v>
      </c>
      <c r="O140" s="249" t="s">
        <v>816</v>
      </c>
      <c r="P140" s="249" t="s">
        <v>1029</v>
      </c>
      <c r="Q140" s="249" t="s">
        <v>2863</v>
      </c>
      <c r="R140" s="249"/>
      <c r="S140" s="249" t="s">
        <v>2864</v>
      </c>
      <c r="T140" s="249" t="s">
        <v>2865</v>
      </c>
      <c r="U140" s="251">
        <v>44841</v>
      </c>
      <c r="V140" s="235" t="s">
        <v>2866</v>
      </c>
      <c r="W140" s="251">
        <v>45571</v>
      </c>
      <c r="X140" s="250">
        <f t="shared" ca="1" si="39"/>
        <v>178</v>
      </c>
      <c r="Y140" s="249" t="s">
        <v>2867</v>
      </c>
      <c r="Z140" s="252" t="s">
        <v>2013</v>
      </c>
      <c r="AA140" s="252" t="s">
        <v>825</v>
      </c>
      <c r="AB140" s="252"/>
      <c r="AC140" s="252" t="s">
        <v>2014</v>
      </c>
      <c r="AD140" s="252">
        <v>13540.800000000001</v>
      </c>
      <c r="AE140" s="331">
        <f>AG140+AH140-AF140</f>
        <v>24350.14</v>
      </c>
      <c r="AF140" s="331"/>
      <c r="AG140" s="329">
        <v>0</v>
      </c>
      <c r="AH140" s="335">
        <v>24350.14</v>
      </c>
      <c r="AI140" s="267">
        <v>0</v>
      </c>
      <c r="AJ140" s="265"/>
      <c r="AK140" s="249"/>
      <c r="AL140" s="253">
        <v>44874</v>
      </c>
      <c r="AM140" s="249" t="s">
        <v>1035</v>
      </c>
      <c r="AN140" s="249" t="s">
        <v>19</v>
      </c>
      <c r="AO140" s="249" t="s">
        <v>13</v>
      </c>
      <c r="AP140" s="249" t="s">
        <v>2868</v>
      </c>
      <c r="AQ140" s="269" t="s">
        <v>2869</v>
      </c>
      <c r="AR140" s="249" t="s">
        <v>2870</v>
      </c>
      <c r="AS140" s="249"/>
      <c r="AT140" s="251"/>
      <c r="AU140" s="251"/>
      <c r="AV140" s="251"/>
      <c r="AW140" s="251"/>
      <c r="AX140" s="251"/>
      <c r="AY140" s="250">
        <f t="shared" si="38"/>
        <v>0</v>
      </c>
      <c r="AZ140" s="250"/>
      <c r="BA140" s="250">
        <f t="shared" si="31"/>
        <v>24350.14</v>
      </c>
      <c r="BB140" s="237" t="s">
        <v>2871</v>
      </c>
      <c r="BC140" s="269"/>
      <c r="BD140" s="269"/>
      <c r="BE140" s="269"/>
      <c r="BF140" s="269"/>
      <c r="BG140" s="269"/>
      <c r="BH140" s="249"/>
    </row>
    <row r="141" spans="1:60" ht="30" hidden="1" customHeight="1" x14ac:dyDescent="0.3">
      <c r="A141" s="250">
        <v>8096</v>
      </c>
      <c r="B141" s="250">
        <v>204</v>
      </c>
      <c r="C141" s="249">
        <v>2022</v>
      </c>
      <c r="D141" s="249"/>
      <c r="E141" s="249" t="s">
        <v>836</v>
      </c>
      <c r="F141" s="249" t="s">
        <v>813</v>
      </c>
      <c r="G141" s="250">
        <f t="shared" ca="1" si="35"/>
        <v>-513</v>
      </c>
      <c r="H141" s="251">
        <v>44862</v>
      </c>
      <c r="I141" s="249">
        <f t="shared" si="36"/>
        <v>18</v>
      </c>
      <c r="J141" s="251">
        <v>44880</v>
      </c>
      <c r="K141" s="249" t="str">
        <f t="shared" si="37"/>
        <v>DENTRO DO PRAZO</v>
      </c>
      <c r="L141" s="249" t="s">
        <v>2833</v>
      </c>
      <c r="M141" s="250">
        <v>13372</v>
      </c>
      <c r="N141" s="249" t="s">
        <v>839</v>
      </c>
      <c r="O141" s="249" t="s">
        <v>840</v>
      </c>
      <c r="P141" s="249" t="s">
        <v>915</v>
      </c>
      <c r="Q141" s="249" t="s">
        <v>2872</v>
      </c>
      <c r="R141" s="249"/>
      <c r="S141" s="249" t="s">
        <v>2873</v>
      </c>
      <c r="T141" s="249" t="s">
        <v>2836</v>
      </c>
      <c r="U141" s="251">
        <v>44897</v>
      </c>
      <c r="V141" s="235" t="s">
        <v>2837</v>
      </c>
      <c r="W141" s="251">
        <v>45610</v>
      </c>
      <c r="X141" s="250">
        <f t="shared" ca="1" si="39"/>
        <v>217</v>
      </c>
      <c r="Y141" s="249" t="s">
        <v>921</v>
      </c>
      <c r="Z141" s="252" t="s">
        <v>2013</v>
      </c>
      <c r="AA141" s="252" t="s">
        <v>825</v>
      </c>
      <c r="AB141" s="252"/>
      <c r="AC141" s="252"/>
      <c r="AD141" s="252" t="s">
        <v>922</v>
      </c>
      <c r="AE141" s="252">
        <v>0</v>
      </c>
      <c r="AF141" s="252"/>
      <c r="AG141" s="329"/>
      <c r="AH141" s="329"/>
      <c r="AI141" s="267">
        <v>0</v>
      </c>
      <c r="AJ141" s="265" t="s">
        <v>825</v>
      </c>
      <c r="AK141" s="249" t="s">
        <v>825</v>
      </c>
      <c r="AL141" s="253" t="s">
        <v>2137</v>
      </c>
      <c r="AM141" s="249" t="s">
        <v>1953</v>
      </c>
      <c r="AN141" s="249" t="s">
        <v>14</v>
      </c>
      <c r="AO141" s="249" t="s">
        <v>13</v>
      </c>
      <c r="AP141" s="249"/>
      <c r="AQ141" s="269"/>
      <c r="AR141" s="249"/>
      <c r="AS141" s="249"/>
      <c r="AT141" s="251"/>
      <c r="AU141" s="251"/>
      <c r="AV141" s="251"/>
      <c r="AW141" s="251"/>
      <c r="AX141" s="251"/>
      <c r="AY141" s="250">
        <f t="shared" si="38"/>
        <v>0</v>
      </c>
      <c r="AZ141" s="250"/>
      <c r="BA141" s="250">
        <f t="shared" si="31"/>
        <v>0</v>
      </c>
      <c r="BB141" s="269" t="s">
        <v>2874</v>
      </c>
      <c r="BC141" s="269"/>
      <c r="BD141" s="269"/>
      <c r="BE141" s="269"/>
      <c r="BF141" s="269"/>
      <c r="BG141" s="269"/>
      <c r="BH141" s="249"/>
    </row>
    <row r="142" spans="1:60" ht="30" hidden="1" customHeight="1" x14ac:dyDescent="0.35">
      <c r="A142" s="250">
        <v>8116</v>
      </c>
      <c r="B142" s="250">
        <v>203</v>
      </c>
      <c r="C142" s="249">
        <v>2022</v>
      </c>
      <c r="D142" s="249"/>
      <c r="E142" s="249" t="s">
        <v>812</v>
      </c>
      <c r="F142" s="249" t="s">
        <v>813</v>
      </c>
      <c r="G142" s="250">
        <f t="shared" ca="1" si="35"/>
        <v>-496</v>
      </c>
      <c r="H142" s="251">
        <v>44890</v>
      </c>
      <c r="I142" s="249">
        <f t="shared" si="36"/>
        <v>7</v>
      </c>
      <c r="J142" s="251">
        <v>44897</v>
      </c>
      <c r="K142" s="249" t="str">
        <f t="shared" si="37"/>
        <v>FORA DE PRAZO</v>
      </c>
      <c r="L142" s="249" t="s">
        <v>2105</v>
      </c>
      <c r="M142" s="250" t="s">
        <v>2327</v>
      </c>
      <c r="N142" s="249" t="s">
        <v>1016</v>
      </c>
      <c r="O142" s="249" t="s">
        <v>816</v>
      </c>
      <c r="P142" s="249" t="s">
        <v>1982</v>
      </c>
      <c r="Q142" s="249" t="s">
        <v>2875</v>
      </c>
      <c r="R142" s="249"/>
      <c r="S142" s="249" t="s">
        <v>2876</v>
      </c>
      <c r="T142" s="249" t="s">
        <v>2877</v>
      </c>
      <c r="U142" s="251">
        <v>44897</v>
      </c>
      <c r="V142" s="235" t="s">
        <v>2878</v>
      </c>
      <c r="W142" s="251">
        <v>45320</v>
      </c>
      <c r="X142" s="250">
        <f t="shared" ca="1" si="39"/>
        <v>-73</v>
      </c>
      <c r="Y142" s="249" t="s">
        <v>921</v>
      </c>
      <c r="Z142" s="252">
        <v>229</v>
      </c>
      <c r="AA142" s="252" t="s">
        <v>825</v>
      </c>
      <c r="AB142" s="252"/>
      <c r="AC142" s="252" t="s">
        <v>2014</v>
      </c>
      <c r="AD142" s="252">
        <v>6717.36</v>
      </c>
      <c r="AE142" s="331">
        <f>AG142+AH142-AF142</f>
        <v>1603</v>
      </c>
      <c r="AF142" s="331"/>
      <c r="AG142" s="329">
        <v>0</v>
      </c>
      <c r="AH142" s="335">
        <v>1603</v>
      </c>
      <c r="AI142" s="267"/>
      <c r="AJ142" s="265">
        <v>0</v>
      </c>
      <c r="AK142" s="249"/>
      <c r="AL142" s="253" t="s">
        <v>1620</v>
      </c>
      <c r="AM142" s="249" t="s">
        <v>841</v>
      </c>
      <c r="AN142" s="249" t="s">
        <v>16</v>
      </c>
      <c r="AO142" s="249" t="s">
        <v>13</v>
      </c>
      <c r="AP142" s="249" t="s">
        <v>2879</v>
      </c>
      <c r="AQ142" s="269" t="s">
        <v>2880</v>
      </c>
      <c r="AR142" s="249" t="s">
        <v>2881</v>
      </c>
      <c r="AS142" s="249"/>
      <c r="AT142" s="251"/>
      <c r="AU142" s="251"/>
      <c r="AV142" s="251"/>
      <c r="AW142" s="251"/>
      <c r="AX142" s="251"/>
      <c r="AY142" s="250">
        <f t="shared" si="38"/>
        <v>0</v>
      </c>
      <c r="AZ142" s="250"/>
      <c r="BA142" s="250">
        <f t="shared" si="31"/>
        <v>1603</v>
      </c>
      <c r="BB142" s="237" t="s">
        <v>2882</v>
      </c>
      <c r="BC142" s="269"/>
      <c r="BD142" s="269"/>
      <c r="BE142" s="269"/>
      <c r="BF142" s="269"/>
      <c r="BG142" s="269"/>
      <c r="BH142" s="249"/>
    </row>
    <row r="143" spans="1:60" ht="30" hidden="1" customHeight="1" x14ac:dyDescent="0.3">
      <c r="A143" s="250">
        <v>8121</v>
      </c>
      <c r="B143" s="245" t="s">
        <v>1998</v>
      </c>
      <c r="C143" s="249">
        <v>2022</v>
      </c>
      <c r="D143" s="249"/>
      <c r="E143" s="249" t="s">
        <v>812</v>
      </c>
      <c r="F143" s="249" t="s">
        <v>813</v>
      </c>
      <c r="G143" s="250">
        <f t="shared" ca="1" si="35"/>
        <v>-482</v>
      </c>
      <c r="H143" s="251">
        <v>44909</v>
      </c>
      <c r="I143" s="249">
        <f t="shared" si="36"/>
        <v>2</v>
      </c>
      <c r="J143" s="251">
        <v>44911</v>
      </c>
      <c r="K143" s="249" t="str">
        <f t="shared" si="37"/>
        <v>FORA DE PRAZO</v>
      </c>
      <c r="L143" s="249" t="s">
        <v>2883</v>
      </c>
      <c r="M143" s="250">
        <v>13466</v>
      </c>
      <c r="N143" s="249" t="s">
        <v>839</v>
      </c>
      <c r="O143" s="249" t="s">
        <v>816</v>
      </c>
      <c r="P143" s="249" t="s">
        <v>841</v>
      </c>
      <c r="Q143" s="249" t="s">
        <v>842</v>
      </c>
      <c r="R143" s="249"/>
      <c r="S143" s="249" t="s">
        <v>843</v>
      </c>
      <c r="T143" s="249"/>
      <c r="U143" s="251">
        <v>45276</v>
      </c>
      <c r="V143" s="235" t="s">
        <v>2884</v>
      </c>
      <c r="W143" s="251">
        <v>45155</v>
      </c>
      <c r="X143" s="250">
        <f t="shared" ca="1" si="39"/>
        <v>-238</v>
      </c>
      <c r="Y143" s="249" t="s">
        <v>846</v>
      </c>
      <c r="Z143" s="252" t="s">
        <v>2013</v>
      </c>
      <c r="AA143" s="252" t="s">
        <v>825</v>
      </c>
      <c r="AB143" s="252"/>
      <c r="AC143" s="252" t="s">
        <v>2014</v>
      </c>
      <c r="AD143" s="252">
        <v>5000</v>
      </c>
      <c r="AE143" s="331">
        <f>AG143+AH143-AF143</f>
        <v>0</v>
      </c>
      <c r="AF143" s="331"/>
      <c r="AG143" s="329">
        <v>0</v>
      </c>
      <c r="AH143" s="329">
        <v>0</v>
      </c>
      <c r="AI143" s="267"/>
      <c r="AJ143" s="265"/>
      <c r="AK143" s="249"/>
      <c r="AL143" s="253"/>
      <c r="AM143" s="249" t="s">
        <v>841</v>
      </c>
      <c r="AN143" s="249" t="s">
        <v>16</v>
      </c>
      <c r="AO143" s="249" t="s">
        <v>1132</v>
      </c>
      <c r="AP143" s="249" t="s">
        <v>848</v>
      </c>
      <c r="AQ143" s="269" t="s">
        <v>849</v>
      </c>
      <c r="AR143" s="249" t="s">
        <v>850</v>
      </c>
      <c r="AS143" s="249"/>
      <c r="AT143" s="251"/>
      <c r="AU143" s="251"/>
      <c r="AV143" s="251"/>
      <c r="AW143" s="251"/>
      <c r="AX143" s="251"/>
      <c r="AY143" s="250">
        <f t="shared" si="38"/>
        <v>0</v>
      </c>
      <c r="AZ143" s="250"/>
      <c r="BA143" s="250">
        <f t="shared" si="31"/>
        <v>0</v>
      </c>
      <c r="BB143" s="270" t="s">
        <v>2885</v>
      </c>
      <c r="BC143" s="269"/>
      <c r="BD143" s="269"/>
      <c r="BE143" s="269"/>
      <c r="BF143" s="269"/>
      <c r="BG143" s="269"/>
      <c r="BH143" s="249"/>
    </row>
    <row r="144" spans="1:60" ht="30" hidden="1" customHeight="1" x14ac:dyDescent="0.3">
      <c r="A144" s="250">
        <v>8124</v>
      </c>
      <c r="B144" s="245" t="s">
        <v>1998</v>
      </c>
      <c r="C144" s="249">
        <v>2022</v>
      </c>
      <c r="D144" s="249"/>
      <c r="E144" s="249" t="s">
        <v>812</v>
      </c>
      <c r="F144" s="249" t="s">
        <v>813</v>
      </c>
      <c r="G144" s="250">
        <f t="shared" ca="1" si="35"/>
        <v>-465</v>
      </c>
      <c r="H144" s="251">
        <v>44916</v>
      </c>
      <c r="I144" s="249">
        <f t="shared" si="36"/>
        <v>12</v>
      </c>
      <c r="J144" s="251">
        <v>44928</v>
      </c>
      <c r="K144" s="249" t="str">
        <f t="shared" si="37"/>
        <v>FORA DE PRAZO</v>
      </c>
      <c r="L144" s="249" t="s">
        <v>2886</v>
      </c>
      <c r="M144" s="250">
        <v>13474</v>
      </c>
      <c r="N144" s="249" t="s">
        <v>1016</v>
      </c>
      <c r="O144" s="249" t="s">
        <v>816</v>
      </c>
      <c r="P144" s="249" t="s">
        <v>1976</v>
      </c>
      <c r="Q144" s="249" t="s">
        <v>2887</v>
      </c>
      <c r="R144" s="249"/>
      <c r="S144" s="249" t="s">
        <v>2888</v>
      </c>
      <c r="T144" s="249" t="s">
        <v>2889</v>
      </c>
      <c r="U144" s="251">
        <v>44928</v>
      </c>
      <c r="V144" s="235" t="s">
        <v>2890</v>
      </c>
      <c r="W144" s="251">
        <v>44930</v>
      </c>
      <c r="X144" s="249" t="s">
        <v>825</v>
      </c>
      <c r="Y144" s="249" t="s">
        <v>2891</v>
      </c>
      <c r="Z144" s="252" t="s">
        <v>2013</v>
      </c>
      <c r="AA144" s="252" t="s">
        <v>825</v>
      </c>
      <c r="AB144" s="252" t="s">
        <v>2892</v>
      </c>
      <c r="AC144" s="252" t="s">
        <v>2014</v>
      </c>
      <c r="AD144" s="252">
        <v>2098</v>
      </c>
      <c r="AE144" s="331">
        <f>AG144+AH144-AF144</f>
        <v>2098</v>
      </c>
      <c r="AF144" s="331"/>
      <c r="AG144" s="329">
        <v>2098</v>
      </c>
      <c r="AH144" s="329">
        <v>0</v>
      </c>
      <c r="AI144" s="267"/>
      <c r="AJ144" s="265"/>
      <c r="AK144" s="249"/>
      <c r="AL144" s="253" t="s">
        <v>2484</v>
      </c>
      <c r="AM144" s="249" t="s">
        <v>828</v>
      </c>
      <c r="AN144" s="249" t="s">
        <v>908</v>
      </c>
      <c r="AO144" s="249" t="s">
        <v>1132</v>
      </c>
      <c r="AP144" s="249" t="s">
        <v>2893</v>
      </c>
      <c r="AQ144" s="269" t="s">
        <v>2894</v>
      </c>
      <c r="AR144" s="249" t="s">
        <v>2895</v>
      </c>
      <c r="AS144" s="249"/>
      <c r="AT144" s="251"/>
      <c r="AU144" s="251"/>
      <c r="AV144" s="251"/>
      <c r="AW144" s="251"/>
      <c r="AX144" s="251"/>
      <c r="AY144" s="250">
        <f t="shared" si="38"/>
        <v>0</v>
      </c>
      <c r="AZ144" s="250"/>
      <c r="BA144" s="250">
        <f t="shared" si="31"/>
        <v>2098</v>
      </c>
      <c r="BB144" s="269" t="s">
        <v>2896</v>
      </c>
      <c r="BC144" s="269"/>
      <c r="BD144" s="269"/>
      <c r="BE144" s="269"/>
      <c r="BF144" s="269"/>
      <c r="BG144" s="273">
        <v>45314</v>
      </c>
      <c r="BH144" s="249"/>
    </row>
    <row r="145" spans="1:61" s="414" customFormat="1" ht="30" hidden="1" customHeight="1" x14ac:dyDescent="0.3">
      <c r="A145" s="303">
        <v>8125</v>
      </c>
      <c r="B145" s="303">
        <v>654</v>
      </c>
      <c r="C145" s="287">
        <v>2023</v>
      </c>
      <c r="D145" s="287"/>
      <c r="E145" s="287" t="s">
        <v>1943</v>
      </c>
      <c r="F145" s="287" t="s">
        <v>813</v>
      </c>
      <c r="G145" s="303">
        <f t="shared" ca="1" si="35"/>
        <v>-447</v>
      </c>
      <c r="H145" s="406">
        <v>45281</v>
      </c>
      <c r="I145" s="287">
        <f t="shared" si="36"/>
        <v>-335</v>
      </c>
      <c r="J145" s="406">
        <v>44946</v>
      </c>
      <c r="K145" s="287" t="str">
        <f t="shared" si="37"/>
        <v>RETROATIVO</v>
      </c>
      <c r="L145" s="287" t="s">
        <v>2897</v>
      </c>
      <c r="M145" s="303">
        <v>13489</v>
      </c>
      <c r="N145" s="287" t="s">
        <v>839</v>
      </c>
      <c r="O145" s="287" t="s">
        <v>840</v>
      </c>
      <c r="P145" s="287" t="s">
        <v>1957</v>
      </c>
      <c r="Q145" s="287" t="s">
        <v>2898</v>
      </c>
      <c r="R145" s="287"/>
      <c r="S145" s="287" t="s">
        <v>2899</v>
      </c>
      <c r="T145" s="287" t="s">
        <v>2900</v>
      </c>
      <c r="U145" s="406">
        <v>45006</v>
      </c>
      <c r="V145" s="407" t="s">
        <v>2901</v>
      </c>
      <c r="W145" s="406">
        <v>45432</v>
      </c>
      <c r="X145" s="303">
        <f ca="1">W145-TODAY()</f>
        <v>39</v>
      </c>
      <c r="Y145" s="287" t="s">
        <v>1211</v>
      </c>
      <c r="Z145" s="408" t="s">
        <v>2013</v>
      </c>
      <c r="AA145" s="408" t="s">
        <v>825</v>
      </c>
      <c r="AB145" s="408" t="s">
        <v>2902</v>
      </c>
      <c r="AC145" s="408"/>
      <c r="AD145" s="408" t="s">
        <v>922</v>
      </c>
      <c r="AE145" s="408" t="s">
        <v>2182</v>
      </c>
      <c r="AF145" s="408"/>
      <c r="AG145" s="408"/>
      <c r="AH145" s="408"/>
      <c r="AI145" s="409"/>
      <c r="AJ145" s="410"/>
      <c r="AK145" s="287"/>
      <c r="AL145" s="411" t="s">
        <v>1620</v>
      </c>
      <c r="AM145" s="287" t="s">
        <v>873</v>
      </c>
      <c r="AN145" s="287" t="s">
        <v>28</v>
      </c>
      <c r="AO145" s="287" t="s">
        <v>13</v>
      </c>
      <c r="AP145" s="287"/>
      <c r="AQ145" s="412"/>
      <c r="AR145" s="287"/>
      <c r="AS145" s="287"/>
      <c r="AT145" s="406"/>
      <c r="AU145" s="406"/>
      <c r="AV145" s="406"/>
      <c r="AW145" s="406"/>
      <c r="AX145" s="406"/>
      <c r="AY145" s="303">
        <f t="shared" si="38"/>
        <v>0</v>
      </c>
      <c r="AZ145" s="303"/>
      <c r="BA145" s="303">
        <f t="shared" si="31"/>
        <v>0</v>
      </c>
      <c r="BB145" s="412" t="s">
        <v>2903</v>
      </c>
      <c r="BC145" s="412"/>
      <c r="BD145" s="412"/>
      <c r="BE145" s="412"/>
      <c r="BF145" s="412"/>
      <c r="BG145" s="412"/>
      <c r="BH145" s="287"/>
    </row>
    <row r="146" spans="1:61" ht="30" hidden="1" customHeight="1" x14ac:dyDescent="0.35">
      <c r="A146" s="250">
        <v>8126</v>
      </c>
      <c r="B146" s="250">
        <v>136</v>
      </c>
      <c r="C146" s="249">
        <v>2022</v>
      </c>
      <c r="D146" s="249"/>
      <c r="E146" s="249" t="s">
        <v>812</v>
      </c>
      <c r="F146" s="249" t="s">
        <v>813</v>
      </c>
      <c r="G146" s="250">
        <f t="shared" ca="1" si="35"/>
        <v>-457</v>
      </c>
      <c r="H146" s="251">
        <v>44918</v>
      </c>
      <c r="I146" s="249">
        <f t="shared" si="36"/>
        <v>18</v>
      </c>
      <c r="J146" s="251">
        <v>44936</v>
      </c>
      <c r="K146" s="249" t="str">
        <f t="shared" si="37"/>
        <v>DENTRO DO PRAZO</v>
      </c>
      <c r="L146" s="249" t="s">
        <v>2904</v>
      </c>
      <c r="M146" s="250">
        <v>13477</v>
      </c>
      <c r="N146" s="249" t="s">
        <v>914</v>
      </c>
      <c r="O146" s="249" t="s">
        <v>816</v>
      </c>
      <c r="P146" s="249" t="s">
        <v>841</v>
      </c>
      <c r="Q146" s="249" t="s">
        <v>2905</v>
      </c>
      <c r="R146" s="249"/>
      <c r="S146" s="249" t="s">
        <v>2906</v>
      </c>
      <c r="T146" s="249" t="s">
        <v>2907</v>
      </c>
      <c r="U146" s="251">
        <v>44937</v>
      </c>
      <c r="V146" s="235" t="s">
        <v>2908</v>
      </c>
      <c r="W146" s="251">
        <v>45301</v>
      </c>
      <c r="X146" s="250">
        <f ca="1">W146-TODAY()</f>
        <v>-92</v>
      </c>
      <c r="Y146" s="249" t="s">
        <v>846</v>
      </c>
      <c r="Z146" s="252">
        <v>765.79</v>
      </c>
      <c r="AA146" s="252" t="s">
        <v>825</v>
      </c>
      <c r="AB146" s="252"/>
      <c r="AC146" s="252" t="s">
        <v>2014</v>
      </c>
      <c r="AD146" s="252">
        <v>9374.0400000000009</v>
      </c>
      <c r="AE146" s="331">
        <f>AG146+AH146-AF146</f>
        <v>4999.63</v>
      </c>
      <c r="AF146" s="331"/>
      <c r="AG146" s="329">
        <v>0</v>
      </c>
      <c r="AH146" s="335">
        <v>4999.63</v>
      </c>
      <c r="AI146" s="267"/>
      <c r="AJ146" s="265"/>
      <c r="AK146" s="249"/>
      <c r="AL146" s="253" t="s">
        <v>1930</v>
      </c>
      <c r="AM146" s="249" t="s">
        <v>841</v>
      </c>
      <c r="AN146" s="249" t="s">
        <v>16</v>
      </c>
      <c r="AO146" s="249" t="s">
        <v>13</v>
      </c>
      <c r="AP146" s="249" t="s">
        <v>2909</v>
      </c>
      <c r="AQ146" s="269" t="s">
        <v>2910</v>
      </c>
      <c r="AR146" s="249" t="s">
        <v>2911</v>
      </c>
      <c r="AS146" s="249"/>
      <c r="AT146" s="251"/>
      <c r="AU146" s="251"/>
      <c r="AV146" s="251"/>
      <c r="AW146" s="251"/>
      <c r="AX146" s="251"/>
      <c r="AY146" s="250">
        <f t="shared" si="38"/>
        <v>0</v>
      </c>
      <c r="AZ146" s="250"/>
      <c r="BA146" s="250">
        <f t="shared" si="31"/>
        <v>4999.63</v>
      </c>
      <c r="BB146" s="271" t="s">
        <v>2912</v>
      </c>
      <c r="BC146" s="269"/>
      <c r="BD146" s="269"/>
      <c r="BE146" s="269"/>
      <c r="BF146" s="269"/>
      <c r="BG146" s="269"/>
      <c r="BH146" s="249"/>
    </row>
    <row r="147" spans="1:61" s="414" customFormat="1" ht="30" hidden="1" customHeight="1" x14ac:dyDescent="0.35">
      <c r="A147" s="303">
        <v>8135</v>
      </c>
      <c r="B147" s="303">
        <v>184</v>
      </c>
      <c r="C147" s="287">
        <v>2022</v>
      </c>
      <c r="D147" s="287"/>
      <c r="E147" s="287" t="s">
        <v>812</v>
      </c>
      <c r="F147" s="287" t="s">
        <v>813</v>
      </c>
      <c r="G147" s="303">
        <f t="shared" ca="1" si="35"/>
        <v>-469</v>
      </c>
      <c r="H147" s="406">
        <v>44921</v>
      </c>
      <c r="I147" s="287">
        <f t="shared" si="36"/>
        <v>3</v>
      </c>
      <c r="J147" s="406">
        <v>44924</v>
      </c>
      <c r="K147" s="287" t="str">
        <f t="shared" si="37"/>
        <v>FORA DE PRAZO</v>
      </c>
      <c r="L147" s="287" t="s">
        <v>2913</v>
      </c>
      <c r="M147" s="303">
        <v>13488</v>
      </c>
      <c r="N147" s="287" t="s">
        <v>839</v>
      </c>
      <c r="O147" s="287" t="s">
        <v>840</v>
      </c>
      <c r="P147" s="287" t="s">
        <v>1106</v>
      </c>
      <c r="Q147" s="287" t="s">
        <v>2914</v>
      </c>
      <c r="R147" s="287"/>
      <c r="S147" s="287" t="s">
        <v>2915</v>
      </c>
      <c r="T147" s="287" t="s">
        <v>2916</v>
      </c>
      <c r="U147" s="406">
        <v>44928</v>
      </c>
      <c r="V147" s="407" t="s">
        <v>2917</v>
      </c>
      <c r="W147" s="406">
        <v>45289</v>
      </c>
      <c r="X147" s="303">
        <f ca="1">W147-TODAY()</f>
        <v>-104</v>
      </c>
      <c r="Y147" s="287" t="s">
        <v>1211</v>
      </c>
      <c r="Z147" s="408">
        <f>AD147/6</f>
        <v>4541.4000000000005</v>
      </c>
      <c r="AA147" s="408" t="s">
        <v>825</v>
      </c>
      <c r="AB147" s="408" t="s">
        <v>2918</v>
      </c>
      <c r="AC147" s="408"/>
      <c r="AD147" s="408">
        <v>27248.400000000001</v>
      </c>
      <c r="AE147" s="408" t="s">
        <v>2182</v>
      </c>
      <c r="AF147" s="408"/>
      <c r="AG147" s="408"/>
      <c r="AH147" s="415" t="s">
        <v>2919</v>
      </c>
      <c r="AI147" s="409"/>
      <c r="AJ147" s="410"/>
      <c r="AK147" s="287"/>
      <c r="AL147" s="411" t="s">
        <v>1620</v>
      </c>
      <c r="AM147" s="287" t="s">
        <v>828</v>
      </c>
      <c r="AN147" s="287" t="s">
        <v>16</v>
      </c>
      <c r="AO147" s="287" t="s">
        <v>1132</v>
      </c>
      <c r="AP147" s="287"/>
      <c r="AQ147" s="412"/>
      <c r="AR147" s="287"/>
      <c r="AS147" s="287"/>
      <c r="AT147" s="406"/>
      <c r="AU147" s="406"/>
      <c r="AV147" s="406"/>
      <c r="AW147" s="406"/>
      <c r="AX147" s="406"/>
      <c r="AY147" s="303">
        <f t="shared" si="38"/>
        <v>0</v>
      </c>
      <c r="AZ147" s="303"/>
      <c r="BA147" s="303">
        <f t="shared" si="31"/>
        <v>13894.2</v>
      </c>
      <c r="BB147" s="420" t="s">
        <v>2920</v>
      </c>
      <c r="BC147" s="412"/>
      <c r="BD147" s="412"/>
      <c r="BE147" s="412"/>
      <c r="BF147" s="412"/>
      <c r="BG147" s="412"/>
      <c r="BH147" s="287"/>
    </row>
    <row r="148" spans="1:61" ht="30" hidden="1" customHeight="1" x14ac:dyDescent="0.3">
      <c r="A148" s="250">
        <v>8140</v>
      </c>
      <c r="B148" s="250">
        <v>228</v>
      </c>
      <c r="C148" s="249">
        <v>2023</v>
      </c>
      <c r="D148" s="249"/>
      <c r="E148" s="249" t="s">
        <v>1943</v>
      </c>
      <c r="F148" s="249" t="s">
        <v>813</v>
      </c>
      <c r="G148" s="250">
        <f t="shared" ca="1" si="35"/>
        <v>-440</v>
      </c>
      <c r="H148" s="251">
        <v>44945</v>
      </c>
      <c r="I148" s="249">
        <f t="shared" si="36"/>
        <v>8</v>
      </c>
      <c r="J148" s="251">
        <v>44953</v>
      </c>
      <c r="K148" s="249" t="str">
        <f t="shared" si="37"/>
        <v>FORA DE PRAZO</v>
      </c>
      <c r="L148" s="249" t="s">
        <v>2921</v>
      </c>
      <c r="M148" s="250">
        <v>13496</v>
      </c>
      <c r="N148" s="249" t="s">
        <v>1016</v>
      </c>
      <c r="O148" s="249" t="s">
        <v>816</v>
      </c>
      <c r="P148" s="249" t="s">
        <v>1976</v>
      </c>
      <c r="Q148" s="249" t="s">
        <v>2922</v>
      </c>
      <c r="R148" s="249"/>
      <c r="S148" s="249" t="s">
        <v>2923</v>
      </c>
      <c r="T148" s="249" t="s">
        <v>2924</v>
      </c>
      <c r="U148" s="251">
        <v>45006</v>
      </c>
      <c r="V148" s="235" t="s">
        <v>2925</v>
      </c>
      <c r="W148" s="251">
        <v>45123</v>
      </c>
      <c r="X148" s="249" t="s">
        <v>825</v>
      </c>
      <c r="Y148" s="249" t="s">
        <v>2926</v>
      </c>
      <c r="Z148" s="252" t="s">
        <v>2013</v>
      </c>
      <c r="AA148" s="252" t="s">
        <v>825</v>
      </c>
      <c r="AB148" s="252"/>
      <c r="AC148" s="252" t="s">
        <v>2014</v>
      </c>
      <c r="AD148" s="252">
        <v>52107.5</v>
      </c>
      <c r="AE148" s="331">
        <f t="shared" ref="AE148:AE167" si="40">AG148+AH148-AF148</f>
        <v>8640</v>
      </c>
      <c r="AF148" s="331"/>
      <c r="AG148" s="329">
        <v>8640</v>
      </c>
      <c r="AH148" s="329">
        <v>0</v>
      </c>
      <c r="AI148" s="267"/>
      <c r="AJ148" s="265"/>
      <c r="AK148" s="249"/>
      <c r="AL148" s="253" t="s">
        <v>1941</v>
      </c>
      <c r="AM148" s="249" t="s">
        <v>1948</v>
      </c>
      <c r="AN148" s="249" t="s">
        <v>26</v>
      </c>
      <c r="AO148" s="249" t="s">
        <v>1132</v>
      </c>
      <c r="AP148" s="249" t="s">
        <v>2927</v>
      </c>
      <c r="AQ148" s="269" t="s">
        <v>2928</v>
      </c>
      <c r="AR148" s="249" t="s">
        <v>2929</v>
      </c>
      <c r="AS148" s="249"/>
      <c r="AT148" s="251"/>
      <c r="AU148" s="251"/>
      <c r="AV148" s="251"/>
      <c r="AW148" s="251"/>
      <c r="AX148" s="251"/>
      <c r="AY148" s="250">
        <f t="shared" si="38"/>
        <v>0</v>
      </c>
      <c r="AZ148" s="250"/>
      <c r="BA148" s="250">
        <f t="shared" ref="BA148:BA197" si="41">AG148+AH148</f>
        <v>8640</v>
      </c>
      <c r="BB148" s="254" t="s">
        <v>2930</v>
      </c>
      <c r="BC148" s="269"/>
      <c r="BD148" s="269"/>
      <c r="BE148" s="269"/>
      <c r="BF148" s="269"/>
      <c r="BG148" s="269"/>
      <c r="BH148" s="249" t="s">
        <v>2931</v>
      </c>
    </row>
    <row r="149" spans="1:61" ht="30" hidden="1" customHeight="1" x14ac:dyDescent="0.3">
      <c r="A149" s="250">
        <v>8141</v>
      </c>
      <c r="B149" s="245" t="s">
        <v>1998</v>
      </c>
      <c r="C149" s="249">
        <v>2023</v>
      </c>
      <c r="D149" s="249"/>
      <c r="E149" s="249" t="s">
        <v>1943</v>
      </c>
      <c r="F149" s="249" t="s">
        <v>813</v>
      </c>
      <c r="G149" s="250">
        <f t="shared" ca="1" si="35"/>
        <v>-427</v>
      </c>
      <c r="H149" s="251">
        <v>44952</v>
      </c>
      <c r="I149" s="249">
        <f t="shared" si="36"/>
        <v>14</v>
      </c>
      <c r="J149" s="251">
        <v>44966</v>
      </c>
      <c r="K149" s="249" t="str">
        <f t="shared" si="37"/>
        <v>FORA DE PRAZO</v>
      </c>
      <c r="L149" s="249" t="s">
        <v>2932</v>
      </c>
      <c r="M149" s="250">
        <v>13498</v>
      </c>
      <c r="N149" s="249" t="s">
        <v>1016</v>
      </c>
      <c r="O149" s="249" t="s">
        <v>816</v>
      </c>
      <c r="P149" s="249" t="s">
        <v>817</v>
      </c>
      <c r="Q149" s="249" t="s">
        <v>1340</v>
      </c>
      <c r="R149" s="249"/>
      <c r="S149" s="249" t="s">
        <v>1342</v>
      </c>
      <c r="T149" s="249" t="s">
        <v>2933</v>
      </c>
      <c r="U149" s="251">
        <v>44954</v>
      </c>
      <c r="V149" s="235" t="s">
        <v>2934</v>
      </c>
      <c r="W149" s="251">
        <v>44966</v>
      </c>
      <c r="X149" s="249" t="s">
        <v>825</v>
      </c>
      <c r="Y149" s="249" t="s">
        <v>2935</v>
      </c>
      <c r="Z149" s="252" t="s">
        <v>2013</v>
      </c>
      <c r="AA149" s="252" t="s">
        <v>825</v>
      </c>
      <c r="AB149" s="252"/>
      <c r="AC149" s="252" t="s">
        <v>2014</v>
      </c>
      <c r="AD149" s="252">
        <v>2000</v>
      </c>
      <c r="AE149" s="331">
        <f t="shared" si="40"/>
        <v>2000</v>
      </c>
      <c r="AF149" s="331"/>
      <c r="AG149" s="329">
        <v>2000</v>
      </c>
      <c r="AH149" s="329">
        <v>0</v>
      </c>
      <c r="AI149" s="267"/>
      <c r="AJ149" s="265" t="s">
        <v>825</v>
      </c>
      <c r="AK149" s="249" t="s">
        <v>825</v>
      </c>
      <c r="AL149" s="253" t="s">
        <v>2484</v>
      </c>
      <c r="AM149" s="249" t="s">
        <v>828</v>
      </c>
      <c r="AN149" s="249" t="s">
        <v>908</v>
      </c>
      <c r="AO149" s="249" t="s">
        <v>1132</v>
      </c>
      <c r="AP149" s="249" t="s">
        <v>2936</v>
      </c>
      <c r="AQ149" s="269" t="s">
        <v>1345</v>
      </c>
      <c r="AR149" s="249" t="s">
        <v>2937</v>
      </c>
      <c r="AS149" s="249"/>
      <c r="AT149" s="251"/>
      <c r="AU149" s="251"/>
      <c r="AV149" s="251"/>
      <c r="AW149" s="251"/>
      <c r="AX149" s="251"/>
      <c r="AY149" s="250">
        <f t="shared" si="38"/>
        <v>0</v>
      </c>
      <c r="AZ149" s="250"/>
      <c r="BA149" s="250">
        <f t="shared" si="41"/>
        <v>2000</v>
      </c>
      <c r="BB149" s="269" t="s">
        <v>2938</v>
      </c>
      <c r="BC149" s="269"/>
      <c r="BD149" s="269"/>
      <c r="BE149" s="269"/>
      <c r="BF149" s="269"/>
      <c r="BG149" s="269"/>
      <c r="BH149" s="249"/>
    </row>
    <row r="150" spans="1:61" ht="30" hidden="1" customHeight="1" x14ac:dyDescent="0.3">
      <c r="A150" s="250">
        <v>8143</v>
      </c>
      <c r="B150" s="245" t="s">
        <v>1998</v>
      </c>
      <c r="C150" s="249">
        <v>2023</v>
      </c>
      <c r="D150" s="249"/>
      <c r="E150" s="249" t="s">
        <v>812</v>
      </c>
      <c r="F150" s="249" t="s">
        <v>813</v>
      </c>
      <c r="G150" s="250">
        <f t="shared" ca="1" si="35"/>
        <v>-429</v>
      </c>
      <c r="H150" s="251">
        <v>44953</v>
      </c>
      <c r="I150" s="249">
        <f t="shared" si="36"/>
        <v>11</v>
      </c>
      <c r="J150" s="251">
        <v>44964</v>
      </c>
      <c r="K150" s="249" t="str">
        <f t="shared" si="37"/>
        <v>FORA DE PRAZO</v>
      </c>
      <c r="L150" s="249" t="s">
        <v>2939</v>
      </c>
      <c r="M150" s="250">
        <v>13500</v>
      </c>
      <c r="N150" s="249" t="s">
        <v>815</v>
      </c>
      <c r="O150" s="249" t="s">
        <v>816</v>
      </c>
      <c r="P150" s="249" t="s">
        <v>817</v>
      </c>
      <c r="Q150" s="249" t="s">
        <v>2940</v>
      </c>
      <c r="R150" s="249"/>
      <c r="S150" s="249" t="s">
        <v>2941</v>
      </c>
      <c r="T150" s="249" t="s">
        <v>2942</v>
      </c>
      <c r="U150" s="251">
        <v>44957</v>
      </c>
      <c r="V150" s="235" t="s">
        <v>2943</v>
      </c>
      <c r="W150" s="251">
        <v>44964</v>
      </c>
      <c r="X150" s="249" t="s">
        <v>825</v>
      </c>
      <c r="Y150" s="249" t="s">
        <v>2935</v>
      </c>
      <c r="Z150" s="252" t="s">
        <v>2013</v>
      </c>
      <c r="AA150" s="252"/>
      <c r="AB150" s="252"/>
      <c r="AC150" s="252" t="s">
        <v>2014</v>
      </c>
      <c r="AD150" s="252">
        <v>2000</v>
      </c>
      <c r="AE150" s="331">
        <f t="shared" si="40"/>
        <v>2000</v>
      </c>
      <c r="AF150" s="331"/>
      <c r="AG150" s="329">
        <v>2000</v>
      </c>
      <c r="AH150" s="329">
        <v>0</v>
      </c>
      <c r="AI150" s="267" t="s">
        <v>825</v>
      </c>
      <c r="AJ150" s="265" t="s">
        <v>825</v>
      </c>
      <c r="AK150" s="249" t="s">
        <v>825</v>
      </c>
      <c r="AL150" s="253" t="s">
        <v>2484</v>
      </c>
      <c r="AM150" s="249" t="s">
        <v>828</v>
      </c>
      <c r="AN150" s="249" t="s">
        <v>908</v>
      </c>
      <c r="AO150" s="249" t="s">
        <v>1132</v>
      </c>
      <c r="AP150" s="249" t="s">
        <v>2944</v>
      </c>
      <c r="AQ150" s="269" t="s">
        <v>2945</v>
      </c>
      <c r="AR150" s="249" t="s">
        <v>2946</v>
      </c>
      <c r="AS150" s="249"/>
      <c r="AT150" s="251"/>
      <c r="AU150" s="251"/>
      <c r="AV150" s="251"/>
      <c r="AW150" s="251"/>
      <c r="AX150" s="251"/>
      <c r="AY150" s="250">
        <f t="shared" si="38"/>
        <v>0</v>
      </c>
      <c r="AZ150" s="250"/>
      <c r="BA150" s="250">
        <f t="shared" si="41"/>
        <v>2000</v>
      </c>
      <c r="BB150" s="269" t="s">
        <v>2947</v>
      </c>
      <c r="BC150" s="269"/>
      <c r="BD150" s="269"/>
      <c r="BE150" s="269"/>
      <c r="BF150" s="269"/>
      <c r="BG150" s="273">
        <v>45314</v>
      </c>
      <c r="BH150" s="249"/>
    </row>
    <row r="151" spans="1:61" ht="30" hidden="1" customHeight="1" x14ac:dyDescent="0.3">
      <c r="A151" s="250">
        <v>8144</v>
      </c>
      <c r="B151" s="250">
        <v>185</v>
      </c>
      <c r="C151" s="249">
        <v>2023</v>
      </c>
      <c r="D151" s="249"/>
      <c r="E151" s="249" t="s">
        <v>812</v>
      </c>
      <c r="F151" s="249" t="s">
        <v>813</v>
      </c>
      <c r="G151" s="250">
        <f t="shared" ca="1" si="35"/>
        <v>-443</v>
      </c>
      <c r="H151" s="251">
        <v>44923</v>
      </c>
      <c r="I151" s="249">
        <f t="shared" si="36"/>
        <v>27</v>
      </c>
      <c r="J151" s="251">
        <v>44950</v>
      </c>
      <c r="K151" s="249" t="str">
        <f t="shared" si="37"/>
        <v>DENTRO DO PRAZO</v>
      </c>
      <c r="L151" s="249" t="s">
        <v>2948</v>
      </c>
      <c r="M151" s="250">
        <v>13481</v>
      </c>
      <c r="N151" s="249" t="s">
        <v>839</v>
      </c>
      <c r="O151" s="249" t="s">
        <v>816</v>
      </c>
      <c r="P151" s="249" t="s">
        <v>1106</v>
      </c>
      <c r="Q151" s="249" t="s">
        <v>2949</v>
      </c>
      <c r="R151" s="249" t="s">
        <v>2950</v>
      </c>
      <c r="S151" s="249" t="s">
        <v>2951</v>
      </c>
      <c r="T151" s="249" t="s">
        <v>2952</v>
      </c>
      <c r="U151" s="251">
        <v>44950</v>
      </c>
      <c r="V151" s="235" t="s">
        <v>2953</v>
      </c>
      <c r="W151" s="251">
        <v>45315</v>
      </c>
      <c r="X151" s="250">
        <f ca="1">W151-TODAY()</f>
        <v>-78</v>
      </c>
      <c r="Y151" s="249" t="s">
        <v>823</v>
      </c>
      <c r="Z151" s="252" t="s">
        <v>2013</v>
      </c>
      <c r="AA151" s="252" t="s">
        <v>825</v>
      </c>
      <c r="AB151" s="252"/>
      <c r="AC151" s="252" t="s">
        <v>2014</v>
      </c>
      <c r="AD151" s="252" t="s">
        <v>922</v>
      </c>
      <c r="AE151" s="331">
        <f t="shared" si="40"/>
        <v>10975.54</v>
      </c>
      <c r="AF151" s="331"/>
      <c r="AG151" s="329">
        <v>3910.04</v>
      </c>
      <c r="AH151" s="329">
        <v>7065.5</v>
      </c>
      <c r="AI151" s="267"/>
      <c r="AJ151" s="265"/>
      <c r="AK151" s="249"/>
      <c r="AL151" s="253" t="s">
        <v>1620</v>
      </c>
      <c r="AM151" s="249" t="s">
        <v>1116</v>
      </c>
      <c r="AN151" s="249" t="s">
        <v>22</v>
      </c>
      <c r="AO151" s="249" t="s">
        <v>13</v>
      </c>
      <c r="AP151" s="249" t="s">
        <v>2954</v>
      </c>
      <c r="AQ151" s="269" t="s">
        <v>2955</v>
      </c>
      <c r="AR151" s="249" t="s">
        <v>2956</v>
      </c>
      <c r="AS151" s="249"/>
      <c r="AT151" s="251"/>
      <c r="AU151" s="251"/>
      <c r="AV151" s="251"/>
      <c r="AW151" s="251"/>
      <c r="AX151" s="251"/>
      <c r="AY151" s="250">
        <f t="shared" si="38"/>
        <v>0</v>
      </c>
      <c r="AZ151" s="250"/>
      <c r="BA151" s="250">
        <f t="shared" si="41"/>
        <v>10975.54</v>
      </c>
      <c r="BB151" s="269" t="s">
        <v>2957</v>
      </c>
      <c r="BC151" s="269"/>
      <c r="BD151" s="269"/>
      <c r="BE151" s="269"/>
      <c r="BF151" s="269"/>
      <c r="BG151" s="269"/>
      <c r="BH151" s="249"/>
    </row>
    <row r="152" spans="1:61" ht="30" hidden="1" customHeight="1" x14ac:dyDescent="0.3">
      <c r="A152" s="250">
        <v>8145</v>
      </c>
      <c r="B152" s="245" t="s">
        <v>1998</v>
      </c>
      <c r="C152" s="249">
        <v>2023</v>
      </c>
      <c r="D152" s="249"/>
      <c r="E152" s="249" t="s">
        <v>1943</v>
      </c>
      <c r="F152" s="249" t="s">
        <v>813</v>
      </c>
      <c r="G152" s="250">
        <f t="shared" ca="1" si="35"/>
        <v>-429</v>
      </c>
      <c r="H152" s="251">
        <v>44956</v>
      </c>
      <c r="I152" s="249">
        <f t="shared" si="36"/>
        <v>8</v>
      </c>
      <c r="J152" s="251">
        <v>44964</v>
      </c>
      <c r="K152" s="249" t="str">
        <f t="shared" si="37"/>
        <v>FORA DE PRAZO</v>
      </c>
      <c r="L152" s="249" t="s">
        <v>2958</v>
      </c>
      <c r="M152" s="250">
        <v>13507</v>
      </c>
      <c r="N152" s="249" t="s">
        <v>1016</v>
      </c>
      <c r="O152" s="249" t="s">
        <v>816</v>
      </c>
      <c r="P152" s="249" t="s">
        <v>817</v>
      </c>
      <c r="Q152" s="249" t="s">
        <v>2959</v>
      </c>
      <c r="R152" s="249"/>
      <c r="S152" s="249" t="s">
        <v>2960</v>
      </c>
      <c r="T152" s="249" t="s">
        <v>2961</v>
      </c>
      <c r="U152" s="251">
        <v>44958</v>
      </c>
      <c r="V152" s="235" t="s">
        <v>2943</v>
      </c>
      <c r="W152" s="251">
        <v>44964</v>
      </c>
      <c r="X152" s="249" t="s">
        <v>825</v>
      </c>
      <c r="Y152" s="249" t="s">
        <v>906</v>
      </c>
      <c r="Z152" s="252" t="s">
        <v>2013</v>
      </c>
      <c r="AA152" s="252"/>
      <c r="AB152" s="252" t="s">
        <v>825</v>
      </c>
      <c r="AC152" s="252" t="s">
        <v>2014</v>
      </c>
      <c r="AD152" s="252">
        <v>2000</v>
      </c>
      <c r="AE152" s="331">
        <f t="shared" si="40"/>
        <v>1891.9</v>
      </c>
      <c r="AF152" s="331"/>
      <c r="AG152" s="329">
        <v>1891.9</v>
      </c>
      <c r="AH152" s="329">
        <v>0</v>
      </c>
      <c r="AI152" s="267" t="s">
        <v>825</v>
      </c>
      <c r="AJ152" s="265" t="s">
        <v>825</v>
      </c>
      <c r="AK152" s="249" t="s">
        <v>825</v>
      </c>
      <c r="AL152" s="253" t="s">
        <v>2484</v>
      </c>
      <c r="AM152" s="249" t="s">
        <v>828</v>
      </c>
      <c r="AN152" s="249" t="s">
        <v>908</v>
      </c>
      <c r="AO152" s="249" t="s">
        <v>1132</v>
      </c>
      <c r="AP152" s="249" t="s">
        <v>2962</v>
      </c>
      <c r="AQ152" s="269" t="s">
        <v>2963</v>
      </c>
      <c r="AR152" s="249" t="s">
        <v>2964</v>
      </c>
      <c r="AS152" s="249"/>
      <c r="AT152" s="251"/>
      <c r="AU152" s="251"/>
      <c r="AV152" s="251"/>
      <c r="AW152" s="251"/>
      <c r="AX152" s="251"/>
      <c r="AY152" s="250">
        <f t="shared" si="38"/>
        <v>0</v>
      </c>
      <c r="AZ152" s="250"/>
      <c r="BA152" s="250">
        <f t="shared" si="41"/>
        <v>1891.9</v>
      </c>
      <c r="BB152" s="270" t="s">
        <v>2965</v>
      </c>
      <c r="BC152" s="269"/>
      <c r="BD152" s="269"/>
      <c r="BE152" s="269"/>
      <c r="BF152" s="269"/>
      <c r="BG152" s="269"/>
      <c r="BH152" s="249"/>
    </row>
    <row r="153" spans="1:61" ht="30" hidden="1" customHeight="1" x14ac:dyDescent="0.3">
      <c r="A153" s="250">
        <v>8146</v>
      </c>
      <c r="B153" s="245" t="s">
        <v>1998</v>
      </c>
      <c r="C153" s="249">
        <v>2023</v>
      </c>
      <c r="D153" s="249"/>
      <c r="E153" s="249" t="s">
        <v>812</v>
      </c>
      <c r="F153" s="249" t="s">
        <v>813</v>
      </c>
      <c r="G153" s="250">
        <f t="shared" ca="1" si="35"/>
        <v>-427</v>
      </c>
      <c r="H153" s="251">
        <v>44956</v>
      </c>
      <c r="I153" s="249">
        <f t="shared" si="36"/>
        <v>10</v>
      </c>
      <c r="J153" s="251">
        <v>44966</v>
      </c>
      <c r="K153" s="249" t="str">
        <f t="shared" si="37"/>
        <v>FORA DE PRAZO</v>
      </c>
      <c r="L153" s="249"/>
      <c r="M153" s="250">
        <v>13504</v>
      </c>
      <c r="N153" s="249" t="s">
        <v>815</v>
      </c>
      <c r="O153" s="249" t="s">
        <v>816</v>
      </c>
      <c r="P153" s="249" t="s">
        <v>817</v>
      </c>
      <c r="Q153" s="249" t="s">
        <v>2966</v>
      </c>
      <c r="R153" s="249"/>
      <c r="S153" s="249" t="s">
        <v>2967</v>
      </c>
      <c r="T153" s="249" t="s">
        <v>2961</v>
      </c>
      <c r="U153" s="251">
        <v>44965</v>
      </c>
      <c r="V153" s="235" t="s">
        <v>2934</v>
      </c>
      <c r="W153" s="251">
        <v>44966</v>
      </c>
      <c r="X153" s="249" t="s">
        <v>825</v>
      </c>
      <c r="Y153" s="249" t="s">
        <v>906</v>
      </c>
      <c r="Z153" s="252" t="s">
        <v>2013</v>
      </c>
      <c r="AA153" s="252"/>
      <c r="AB153" s="252" t="s">
        <v>825</v>
      </c>
      <c r="AC153" s="252" t="s">
        <v>2014</v>
      </c>
      <c r="AD153" s="252">
        <v>4000</v>
      </c>
      <c r="AE153" s="331">
        <f t="shared" si="40"/>
        <v>4000</v>
      </c>
      <c r="AF153" s="331"/>
      <c r="AG153" s="329">
        <v>4000</v>
      </c>
      <c r="AH153" s="329">
        <v>0</v>
      </c>
      <c r="AI153" s="267" t="s">
        <v>825</v>
      </c>
      <c r="AJ153" s="265" t="s">
        <v>825</v>
      </c>
      <c r="AK153" s="249" t="s">
        <v>825</v>
      </c>
      <c r="AL153" s="253" t="s">
        <v>2484</v>
      </c>
      <c r="AM153" s="249" t="s">
        <v>828</v>
      </c>
      <c r="AN153" s="249" t="s">
        <v>908</v>
      </c>
      <c r="AO153" s="249" t="s">
        <v>1132</v>
      </c>
      <c r="AP153" s="249" t="s">
        <v>2968</v>
      </c>
      <c r="AQ153" s="269" t="s">
        <v>2969</v>
      </c>
      <c r="AR153" s="249" t="s">
        <v>2970</v>
      </c>
      <c r="AS153" s="249"/>
      <c r="AT153" s="251"/>
      <c r="AU153" s="251"/>
      <c r="AV153" s="251"/>
      <c r="AW153" s="251"/>
      <c r="AX153" s="251"/>
      <c r="AY153" s="250">
        <f t="shared" si="38"/>
        <v>0</v>
      </c>
      <c r="AZ153" s="250"/>
      <c r="BA153" s="250">
        <f t="shared" si="41"/>
        <v>4000</v>
      </c>
      <c r="BB153" s="269" t="s">
        <v>2971</v>
      </c>
      <c r="BC153" s="269"/>
      <c r="BD153" s="269"/>
      <c r="BE153" s="269"/>
      <c r="BF153" s="269"/>
      <c r="BG153" s="273">
        <v>45314</v>
      </c>
      <c r="BH153" s="249"/>
    </row>
    <row r="154" spans="1:61" ht="30" hidden="1" customHeight="1" x14ac:dyDescent="0.3">
      <c r="A154" s="250">
        <v>8148</v>
      </c>
      <c r="B154" s="245" t="s">
        <v>1998</v>
      </c>
      <c r="C154" s="249">
        <v>2023</v>
      </c>
      <c r="D154" s="249"/>
      <c r="E154" s="249" t="s">
        <v>1943</v>
      </c>
      <c r="F154" s="249" t="s">
        <v>813</v>
      </c>
      <c r="G154" s="250">
        <f t="shared" ca="1" si="35"/>
        <v>-428</v>
      </c>
      <c r="H154" s="251">
        <v>44957</v>
      </c>
      <c r="I154" s="249">
        <f t="shared" si="36"/>
        <v>8</v>
      </c>
      <c r="J154" s="251">
        <v>44965</v>
      </c>
      <c r="K154" s="249" t="str">
        <f t="shared" si="37"/>
        <v>FORA DE PRAZO</v>
      </c>
      <c r="L154" s="249" t="s">
        <v>2972</v>
      </c>
      <c r="M154" s="250">
        <v>13505</v>
      </c>
      <c r="N154" s="249" t="s">
        <v>1016</v>
      </c>
      <c r="O154" s="249" t="s">
        <v>816</v>
      </c>
      <c r="P154" s="249" t="s">
        <v>817</v>
      </c>
      <c r="Q154" s="249" t="s">
        <v>2973</v>
      </c>
      <c r="R154" s="249"/>
      <c r="S154" s="249" t="s">
        <v>2974</v>
      </c>
      <c r="T154" s="249" t="s">
        <v>2975</v>
      </c>
      <c r="U154" s="251">
        <v>44964</v>
      </c>
      <c r="V154" s="235" t="s">
        <v>2976</v>
      </c>
      <c r="W154" s="251">
        <v>44965</v>
      </c>
      <c r="X154" s="249" t="s">
        <v>825</v>
      </c>
      <c r="Y154" s="249" t="s">
        <v>906</v>
      </c>
      <c r="Z154" s="252" t="s">
        <v>2013</v>
      </c>
      <c r="AA154" s="252"/>
      <c r="AB154" s="252" t="s">
        <v>825</v>
      </c>
      <c r="AC154" s="252" t="s">
        <v>2014</v>
      </c>
      <c r="AD154" s="252">
        <v>2000</v>
      </c>
      <c r="AE154" s="331">
        <f t="shared" si="40"/>
        <v>2000</v>
      </c>
      <c r="AF154" s="331"/>
      <c r="AG154" s="329">
        <v>2000</v>
      </c>
      <c r="AH154" s="329">
        <v>0</v>
      </c>
      <c r="AI154" s="267" t="s">
        <v>825</v>
      </c>
      <c r="AJ154" s="265" t="s">
        <v>825</v>
      </c>
      <c r="AK154" s="249" t="s">
        <v>825</v>
      </c>
      <c r="AL154" s="253" t="s">
        <v>2484</v>
      </c>
      <c r="AM154" s="249" t="s">
        <v>828</v>
      </c>
      <c r="AN154" s="249" t="s">
        <v>908</v>
      </c>
      <c r="AO154" s="249" t="s">
        <v>1132</v>
      </c>
      <c r="AP154" s="249" t="s">
        <v>2977</v>
      </c>
      <c r="AQ154" s="269" t="s">
        <v>2978</v>
      </c>
      <c r="AR154" s="249" t="s">
        <v>2979</v>
      </c>
      <c r="AS154" s="249"/>
      <c r="AT154" s="251"/>
      <c r="AU154" s="251"/>
      <c r="AV154" s="251"/>
      <c r="AW154" s="251"/>
      <c r="AX154" s="251"/>
      <c r="AY154" s="250">
        <f t="shared" si="38"/>
        <v>0</v>
      </c>
      <c r="AZ154" s="250"/>
      <c r="BA154" s="250">
        <f t="shared" si="41"/>
        <v>2000</v>
      </c>
      <c r="BB154" s="269" t="s">
        <v>2980</v>
      </c>
      <c r="BC154" s="269"/>
      <c r="BD154" s="269"/>
      <c r="BE154" s="269"/>
      <c r="BF154" s="269"/>
      <c r="BG154" s="269"/>
      <c r="BH154" s="249"/>
    </row>
    <row r="155" spans="1:61" ht="30" hidden="1" customHeight="1" x14ac:dyDescent="0.3">
      <c r="A155" s="250">
        <v>8150</v>
      </c>
      <c r="B155" s="245" t="s">
        <v>1998</v>
      </c>
      <c r="C155" s="249">
        <v>2023</v>
      </c>
      <c r="D155" s="249"/>
      <c r="E155" s="249" t="s">
        <v>812</v>
      </c>
      <c r="F155" s="249" t="s">
        <v>813</v>
      </c>
      <c r="G155" s="250">
        <f t="shared" ca="1" si="35"/>
        <v>-429</v>
      </c>
      <c r="H155" s="251">
        <v>44957</v>
      </c>
      <c r="I155" s="249">
        <f t="shared" si="36"/>
        <v>7</v>
      </c>
      <c r="J155" s="251">
        <v>44964</v>
      </c>
      <c r="K155" s="249" t="str">
        <f t="shared" si="37"/>
        <v>FORA DE PRAZO</v>
      </c>
      <c r="L155" s="249" t="s">
        <v>2981</v>
      </c>
      <c r="M155" s="250">
        <v>13506</v>
      </c>
      <c r="N155" s="249" t="s">
        <v>1016</v>
      </c>
      <c r="O155" s="249" t="s">
        <v>816</v>
      </c>
      <c r="P155" s="249" t="s">
        <v>817</v>
      </c>
      <c r="Q155" s="249" t="s">
        <v>2982</v>
      </c>
      <c r="R155" s="249"/>
      <c r="S155" s="249" t="s">
        <v>2983</v>
      </c>
      <c r="T155" s="249" t="s">
        <v>2984</v>
      </c>
      <c r="U155" s="251">
        <v>44964</v>
      </c>
      <c r="V155" s="235" t="s">
        <v>2943</v>
      </c>
      <c r="W155" s="251">
        <v>44964</v>
      </c>
      <c r="X155" s="249" t="s">
        <v>825</v>
      </c>
      <c r="Y155" s="249" t="s">
        <v>906</v>
      </c>
      <c r="Z155" s="252" t="s">
        <v>2013</v>
      </c>
      <c r="AA155" s="252"/>
      <c r="AB155" s="252" t="s">
        <v>825</v>
      </c>
      <c r="AC155" s="252" t="s">
        <v>2014</v>
      </c>
      <c r="AD155" s="252">
        <v>2000</v>
      </c>
      <c r="AE155" s="331">
        <f t="shared" si="40"/>
        <v>2000</v>
      </c>
      <c r="AF155" s="331"/>
      <c r="AG155" s="329">
        <v>2000</v>
      </c>
      <c r="AH155" s="329">
        <v>0</v>
      </c>
      <c r="AI155" s="267" t="s">
        <v>825</v>
      </c>
      <c r="AJ155" s="265" t="s">
        <v>825</v>
      </c>
      <c r="AK155" s="249" t="s">
        <v>825</v>
      </c>
      <c r="AL155" s="253" t="s">
        <v>2484</v>
      </c>
      <c r="AM155" s="249" t="s">
        <v>828</v>
      </c>
      <c r="AN155" s="249" t="s">
        <v>908</v>
      </c>
      <c r="AO155" s="249" t="s">
        <v>1132</v>
      </c>
      <c r="AP155" s="249" t="s">
        <v>2985</v>
      </c>
      <c r="AQ155" s="269" t="s">
        <v>2986</v>
      </c>
      <c r="AR155" s="249" t="s">
        <v>2987</v>
      </c>
      <c r="AS155" s="249"/>
      <c r="AT155" s="251"/>
      <c r="AU155" s="251"/>
      <c r="AV155" s="251"/>
      <c r="AW155" s="251"/>
      <c r="AX155" s="251"/>
      <c r="AY155" s="250">
        <f t="shared" si="38"/>
        <v>0</v>
      </c>
      <c r="AZ155" s="250"/>
      <c r="BA155" s="250">
        <f t="shared" si="41"/>
        <v>2000</v>
      </c>
      <c r="BB155" s="269" t="s">
        <v>2988</v>
      </c>
      <c r="BC155" s="269"/>
      <c r="BD155" s="269"/>
      <c r="BE155" s="269"/>
      <c r="BF155" s="269"/>
      <c r="BG155" s="273">
        <v>45314</v>
      </c>
      <c r="BH155" s="249"/>
      <c r="BI155" s="310"/>
    </row>
    <row r="156" spans="1:61" ht="30" hidden="1" customHeight="1" x14ac:dyDescent="0.3">
      <c r="A156" s="250">
        <v>8151</v>
      </c>
      <c r="B156" s="245" t="s">
        <v>1998</v>
      </c>
      <c r="C156" s="249">
        <v>2023</v>
      </c>
      <c r="D156" s="249"/>
      <c r="E156" s="249" t="s">
        <v>1943</v>
      </c>
      <c r="F156" s="249" t="s">
        <v>813</v>
      </c>
      <c r="G156" s="250">
        <f t="shared" ca="1" si="35"/>
        <v>-426</v>
      </c>
      <c r="H156" s="251">
        <v>44960</v>
      </c>
      <c r="I156" s="249">
        <f t="shared" si="36"/>
        <v>7</v>
      </c>
      <c r="J156" s="251">
        <v>44967</v>
      </c>
      <c r="K156" s="249" t="str">
        <f t="shared" si="37"/>
        <v>FORA DE PRAZO</v>
      </c>
      <c r="L156" s="249" t="s">
        <v>2989</v>
      </c>
      <c r="M156" s="250">
        <v>13513</v>
      </c>
      <c r="N156" s="249" t="s">
        <v>1016</v>
      </c>
      <c r="O156" s="249" t="s">
        <v>816</v>
      </c>
      <c r="P156" s="249" t="s">
        <v>817</v>
      </c>
      <c r="Q156" s="249" t="s">
        <v>2376</v>
      </c>
      <c r="R156" s="249"/>
      <c r="S156" s="249" t="s">
        <v>2377</v>
      </c>
      <c r="T156" s="249" t="s">
        <v>2378</v>
      </c>
      <c r="U156" s="251">
        <v>44974</v>
      </c>
      <c r="V156" s="235" t="s">
        <v>2990</v>
      </c>
      <c r="W156" s="251">
        <v>45704</v>
      </c>
      <c r="X156" s="250">
        <f ca="1">W156-TODAY()</f>
        <v>311</v>
      </c>
      <c r="Y156" s="249" t="s">
        <v>1211</v>
      </c>
      <c r="Z156" s="252" t="s">
        <v>2013</v>
      </c>
      <c r="AA156" s="252"/>
      <c r="AB156" s="252" t="s">
        <v>825</v>
      </c>
      <c r="AC156" s="252" t="s">
        <v>2014</v>
      </c>
      <c r="AD156" s="252">
        <v>2600</v>
      </c>
      <c r="AE156" s="331">
        <f t="shared" si="40"/>
        <v>2000</v>
      </c>
      <c r="AF156" s="331"/>
      <c r="AG156" s="329">
        <v>2000</v>
      </c>
      <c r="AH156" s="329">
        <v>0</v>
      </c>
      <c r="AI156" s="267" t="s">
        <v>825</v>
      </c>
      <c r="AJ156" s="265" t="s">
        <v>825</v>
      </c>
      <c r="AK156" s="249" t="s">
        <v>825</v>
      </c>
      <c r="AL156" s="253" t="s">
        <v>2991</v>
      </c>
      <c r="AM156" s="249" t="s">
        <v>873</v>
      </c>
      <c r="AN156" s="249" t="s">
        <v>28</v>
      </c>
      <c r="AO156" s="249" t="s">
        <v>13</v>
      </c>
      <c r="AP156" s="249" t="s">
        <v>2992</v>
      </c>
      <c r="AQ156" s="269" t="s">
        <v>2993</v>
      </c>
      <c r="AR156" s="249" t="s">
        <v>2994</v>
      </c>
      <c r="AS156" s="249"/>
      <c r="AT156" s="251"/>
      <c r="AU156" s="251"/>
      <c r="AV156" s="251"/>
      <c r="AW156" s="251"/>
      <c r="AX156" s="251"/>
      <c r="AY156" s="250">
        <f t="shared" si="38"/>
        <v>0</v>
      </c>
      <c r="AZ156" s="250"/>
      <c r="BA156" s="250">
        <f t="shared" si="41"/>
        <v>2000</v>
      </c>
      <c r="BB156" s="269" t="s">
        <v>2995</v>
      </c>
      <c r="BC156" s="269"/>
      <c r="BD156" s="269"/>
      <c r="BE156" s="269"/>
      <c r="BF156" s="269"/>
      <c r="BG156" s="269"/>
      <c r="BH156" s="249"/>
      <c r="BI156" s="310"/>
    </row>
    <row r="157" spans="1:61" ht="30" hidden="1" customHeight="1" x14ac:dyDescent="0.3">
      <c r="A157" s="250">
        <v>8152</v>
      </c>
      <c r="B157" s="245" t="s">
        <v>1998</v>
      </c>
      <c r="C157" s="249">
        <v>2023</v>
      </c>
      <c r="D157" s="249"/>
      <c r="E157" s="249" t="s">
        <v>812</v>
      </c>
      <c r="F157" s="249" t="s">
        <v>813</v>
      </c>
      <c r="G157" s="250">
        <f t="shared" ca="1" si="35"/>
        <v>-429</v>
      </c>
      <c r="H157" s="251">
        <v>44960</v>
      </c>
      <c r="I157" s="249">
        <f t="shared" si="36"/>
        <v>4</v>
      </c>
      <c r="J157" s="251">
        <v>44964</v>
      </c>
      <c r="K157" s="249" t="str">
        <f t="shared" si="37"/>
        <v>FORA DE PRAZO</v>
      </c>
      <c r="L157" s="249" t="s">
        <v>2996</v>
      </c>
      <c r="M157" s="250">
        <v>13512</v>
      </c>
      <c r="N157" s="249" t="s">
        <v>815</v>
      </c>
      <c r="O157" s="249" t="s">
        <v>816</v>
      </c>
      <c r="P157" s="249" t="s">
        <v>817</v>
      </c>
      <c r="Q157" s="249" t="s">
        <v>2997</v>
      </c>
      <c r="R157" s="249"/>
      <c r="S157" s="249" t="s">
        <v>2998</v>
      </c>
      <c r="T157" s="249" t="s">
        <v>2999</v>
      </c>
      <c r="U157" s="251">
        <v>44965</v>
      </c>
      <c r="V157" s="235" t="s">
        <v>2943</v>
      </c>
      <c r="W157" s="251">
        <v>44964</v>
      </c>
      <c r="X157" s="249" t="s">
        <v>825</v>
      </c>
      <c r="Y157" s="249" t="s">
        <v>906</v>
      </c>
      <c r="Z157" s="252" t="s">
        <v>2013</v>
      </c>
      <c r="AA157" s="252"/>
      <c r="AB157" s="252" t="s">
        <v>825</v>
      </c>
      <c r="AC157" s="252" t="s">
        <v>2014</v>
      </c>
      <c r="AD157" s="252">
        <v>2000</v>
      </c>
      <c r="AE157" s="331">
        <f t="shared" si="40"/>
        <v>2000</v>
      </c>
      <c r="AF157" s="331"/>
      <c r="AG157" s="329">
        <v>2000</v>
      </c>
      <c r="AH157" s="329">
        <v>0</v>
      </c>
      <c r="AI157" s="267" t="s">
        <v>825</v>
      </c>
      <c r="AJ157" s="265" t="s">
        <v>825</v>
      </c>
      <c r="AK157" s="249" t="s">
        <v>825</v>
      </c>
      <c r="AL157" s="253" t="s">
        <v>2484</v>
      </c>
      <c r="AM157" s="249" t="s">
        <v>828</v>
      </c>
      <c r="AN157" s="249" t="s">
        <v>908</v>
      </c>
      <c r="AO157" s="249" t="s">
        <v>1132</v>
      </c>
      <c r="AP157" s="249" t="s">
        <v>3000</v>
      </c>
      <c r="AQ157" s="269" t="s">
        <v>3001</v>
      </c>
      <c r="AR157" s="249" t="s">
        <v>3002</v>
      </c>
      <c r="AS157" s="249"/>
      <c r="AT157" s="251"/>
      <c r="AU157" s="251"/>
      <c r="AV157" s="251"/>
      <c r="AW157" s="251"/>
      <c r="AX157" s="251"/>
      <c r="AY157" s="250">
        <f t="shared" si="38"/>
        <v>0</v>
      </c>
      <c r="AZ157" s="250"/>
      <c r="BA157" s="250">
        <f t="shared" si="41"/>
        <v>2000</v>
      </c>
      <c r="BB157" s="269" t="s">
        <v>3003</v>
      </c>
      <c r="BC157" s="269"/>
      <c r="BD157" s="269"/>
      <c r="BE157" s="269"/>
      <c r="BF157" s="269"/>
      <c r="BG157" s="273">
        <v>45314</v>
      </c>
      <c r="BH157" s="249"/>
      <c r="BI157" s="310"/>
    </row>
    <row r="158" spans="1:61" ht="30" hidden="1" customHeight="1" x14ac:dyDescent="0.3">
      <c r="A158" s="250">
        <v>8154</v>
      </c>
      <c r="B158" s="245" t="s">
        <v>1998</v>
      </c>
      <c r="C158" s="249">
        <v>2023</v>
      </c>
      <c r="D158" s="249"/>
      <c r="E158" s="249" t="s">
        <v>812</v>
      </c>
      <c r="F158" s="249" t="s">
        <v>813</v>
      </c>
      <c r="G158" s="250">
        <f t="shared" ca="1" si="35"/>
        <v>-429</v>
      </c>
      <c r="H158" s="251">
        <v>44953</v>
      </c>
      <c r="I158" s="249">
        <f t="shared" si="36"/>
        <v>11</v>
      </c>
      <c r="J158" s="251">
        <v>44964</v>
      </c>
      <c r="K158" s="249" t="str">
        <f t="shared" si="37"/>
        <v>FORA DE PRAZO</v>
      </c>
      <c r="L158" s="249" t="s">
        <v>3004</v>
      </c>
      <c r="M158" s="250">
        <v>13526</v>
      </c>
      <c r="N158" s="249" t="s">
        <v>815</v>
      </c>
      <c r="O158" s="249" t="s">
        <v>816</v>
      </c>
      <c r="P158" s="249" t="s">
        <v>817</v>
      </c>
      <c r="Q158" s="249" t="s">
        <v>3005</v>
      </c>
      <c r="R158" s="249"/>
      <c r="S158" s="249" t="s">
        <v>3006</v>
      </c>
      <c r="T158" s="249" t="s">
        <v>3007</v>
      </c>
      <c r="U158" s="251">
        <v>44957</v>
      </c>
      <c r="V158" s="235" t="s">
        <v>2943</v>
      </c>
      <c r="W158" s="251">
        <v>44964</v>
      </c>
      <c r="X158" s="249" t="s">
        <v>825</v>
      </c>
      <c r="Y158" s="249" t="s">
        <v>2935</v>
      </c>
      <c r="Z158" s="252" t="s">
        <v>2013</v>
      </c>
      <c r="AA158" s="252"/>
      <c r="AB158" s="252"/>
      <c r="AC158" s="252" t="s">
        <v>2014</v>
      </c>
      <c r="AD158" s="252">
        <v>2000</v>
      </c>
      <c r="AE158" s="331">
        <f t="shared" si="40"/>
        <v>2000</v>
      </c>
      <c r="AF158" s="331"/>
      <c r="AG158" s="329">
        <v>2000</v>
      </c>
      <c r="AH158" s="329">
        <v>0</v>
      </c>
      <c r="AI158" s="267" t="s">
        <v>825</v>
      </c>
      <c r="AJ158" s="265" t="s">
        <v>825</v>
      </c>
      <c r="AK158" s="249" t="s">
        <v>825</v>
      </c>
      <c r="AL158" s="253" t="s">
        <v>2484</v>
      </c>
      <c r="AM158" s="249" t="s">
        <v>828</v>
      </c>
      <c r="AN158" s="249" t="s">
        <v>908</v>
      </c>
      <c r="AO158" s="249" t="s">
        <v>1132</v>
      </c>
      <c r="AP158" s="249" t="s">
        <v>3008</v>
      </c>
      <c r="AQ158" s="269" t="s">
        <v>3009</v>
      </c>
      <c r="AR158" s="249" t="s">
        <v>3010</v>
      </c>
      <c r="AS158" s="249"/>
      <c r="AT158" s="251"/>
      <c r="AU158" s="251"/>
      <c r="AV158" s="251"/>
      <c r="AW158" s="251"/>
      <c r="AX158" s="251"/>
      <c r="AY158" s="250">
        <f t="shared" si="38"/>
        <v>0</v>
      </c>
      <c r="AZ158" s="250"/>
      <c r="BA158" s="250">
        <f t="shared" si="41"/>
        <v>2000</v>
      </c>
      <c r="BB158" s="269" t="s">
        <v>3011</v>
      </c>
      <c r="BC158" s="269"/>
      <c r="BD158" s="269"/>
      <c r="BE158" s="269"/>
      <c r="BF158" s="269"/>
      <c r="BG158" s="273">
        <v>45314</v>
      </c>
      <c r="BH158" s="249" t="s">
        <v>3012</v>
      </c>
      <c r="BI158" s="310"/>
    </row>
    <row r="159" spans="1:61" ht="30" customHeight="1" x14ac:dyDescent="0.35">
      <c r="A159" s="250">
        <v>8155</v>
      </c>
      <c r="B159" s="245" t="s">
        <v>1998</v>
      </c>
      <c r="C159" s="249">
        <v>2023</v>
      </c>
      <c r="D159" s="249" t="s">
        <v>2197</v>
      </c>
      <c r="E159" s="249" t="s">
        <v>812</v>
      </c>
      <c r="F159" s="249" t="s">
        <v>1936</v>
      </c>
      <c r="G159" s="250">
        <f t="shared" ca="1" si="35"/>
        <v>-451</v>
      </c>
      <c r="H159" s="251">
        <v>44937</v>
      </c>
      <c r="I159" s="249">
        <f t="shared" si="36"/>
        <v>5</v>
      </c>
      <c r="J159" s="251">
        <v>44942</v>
      </c>
      <c r="K159" s="249" t="str">
        <f t="shared" si="37"/>
        <v>FORA DE PRAZO</v>
      </c>
      <c r="L159" s="249" t="s">
        <v>3013</v>
      </c>
      <c r="M159" s="250">
        <v>13492</v>
      </c>
      <c r="N159" s="249" t="s">
        <v>914</v>
      </c>
      <c r="O159" s="249" t="s">
        <v>816</v>
      </c>
      <c r="P159" s="249" t="s">
        <v>1979</v>
      </c>
      <c r="Q159" s="249" t="s">
        <v>3014</v>
      </c>
      <c r="R159" s="249"/>
      <c r="S159" s="249" t="s">
        <v>3015</v>
      </c>
      <c r="T159" s="249" t="s">
        <v>3016</v>
      </c>
      <c r="U159" s="251">
        <v>44950</v>
      </c>
      <c r="V159" s="235" t="s">
        <v>3017</v>
      </c>
      <c r="W159" s="251">
        <v>44956</v>
      </c>
      <c r="X159" s="249" t="s">
        <v>825</v>
      </c>
      <c r="Y159" s="249" t="s">
        <v>3018</v>
      </c>
      <c r="Z159" s="252" t="s">
        <v>2013</v>
      </c>
      <c r="AA159" s="252"/>
      <c r="AB159" s="252"/>
      <c r="AC159" s="252" t="s">
        <v>2014</v>
      </c>
      <c r="AD159" s="252">
        <v>10000</v>
      </c>
      <c r="AE159" s="331">
        <f t="shared" si="40"/>
        <v>10000</v>
      </c>
      <c r="AF159" s="331"/>
      <c r="AG159" s="329">
        <v>10000</v>
      </c>
      <c r="AH159" s="329">
        <v>0</v>
      </c>
      <c r="AI159" s="267" t="s">
        <v>825</v>
      </c>
      <c r="AJ159" s="265" t="s">
        <v>825</v>
      </c>
      <c r="AK159" s="249" t="s">
        <v>825</v>
      </c>
      <c r="AL159" s="253" t="s">
        <v>3019</v>
      </c>
      <c r="AM159" s="249" t="s">
        <v>1116</v>
      </c>
      <c r="AN159" s="249" t="s">
        <v>22</v>
      </c>
      <c r="AO159" s="249" t="s">
        <v>1132</v>
      </c>
      <c r="AP159" s="249" t="s">
        <v>3020</v>
      </c>
      <c r="AQ159" s="269" t="s">
        <v>3021</v>
      </c>
      <c r="AR159" s="249" t="s">
        <v>3022</v>
      </c>
      <c r="AS159" s="249"/>
      <c r="AT159" s="251"/>
      <c r="AU159" s="251"/>
      <c r="AV159" s="251"/>
      <c r="AW159" s="251"/>
      <c r="AX159" s="251"/>
      <c r="AY159" s="250">
        <f t="shared" si="38"/>
        <v>0</v>
      </c>
      <c r="AZ159" s="250"/>
      <c r="BA159" s="250">
        <f t="shared" si="41"/>
        <v>10000</v>
      </c>
      <c r="BB159" s="269" t="s">
        <v>3023</v>
      </c>
      <c r="BC159" s="269" t="s">
        <v>3024</v>
      </c>
      <c r="BD159" s="269"/>
      <c r="BE159" s="269"/>
      <c r="BF159" s="269"/>
      <c r="BG159" s="271" t="s">
        <v>3025</v>
      </c>
      <c r="BH159" s="249" t="s">
        <v>3026</v>
      </c>
      <c r="BI159" s="310"/>
    </row>
    <row r="160" spans="1:61" ht="30" hidden="1" customHeight="1" x14ac:dyDescent="0.3">
      <c r="A160" s="250">
        <v>8156</v>
      </c>
      <c r="B160" s="245" t="s">
        <v>1998</v>
      </c>
      <c r="C160" s="249">
        <v>2023</v>
      </c>
      <c r="D160" s="249"/>
      <c r="E160" s="249" t="s">
        <v>812</v>
      </c>
      <c r="F160" s="249" t="s">
        <v>813</v>
      </c>
      <c r="G160" s="250">
        <f t="shared" ca="1" si="35"/>
        <v>-428</v>
      </c>
      <c r="H160" s="251">
        <v>44964</v>
      </c>
      <c r="I160" s="249">
        <f t="shared" si="36"/>
        <v>1</v>
      </c>
      <c r="J160" s="251">
        <v>44965</v>
      </c>
      <c r="K160" s="249" t="str">
        <f t="shared" si="37"/>
        <v>FORA DE PRAZO</v>
      </c>
      <c r="L160" s="249" t="s">
        <v>3027</v>
      </c>
      <c r="M160" s="250">
        <v>13515</v>
      </c>
      <c r="N160" s="249" t="s">
        <v>815</v>
      </c>
      <c r="O160" s="249" t="s">
        <v>816</v>
      </c>
      <c r="P160" s="249" t="s">
        <v>817</v>
      </c>
      <c r="Q160" s="249" t="s">
        <v>3028</v>
      </c>
      <c r="R160" s="249"/>
      <c r="S160" s="249" t="s">
        <v>3029</v>
      </c>
      <c r="T160" s="249" t="s">
        <v>3030</v>
      </c>
      <c r="U160" s="251">
        <v>44971</v>
      </c>
      <c r="V160" s="235" t="s">
        <v>2976</v>
      </c>
      <c r="W160" s="251">
        <v>44965</v>
      </c>
      <c r="X160" s="249" t="s">
        <v>825</v>
      </c>
      <c r="Y160" s="249" t="s">
        <v>846</v>
      </c>
      <c r="Z160" s="252" t="s">
        <v>2013</v>
      </c>
      <c r="AA160" s="252"/>
      <c r="AB160" s="252" t="s">
        <v>825</v>
      </c>
      <c r="AC160" s="252" t="s">
        <v>2014</v>
      </c>
      <c r="AD160" s="252">
        <v>2000</v>
      </c>
      <c r="AE160" s="331">
        <f t="shared" si="40"/>
        <v>2000</v>
      </c>
      <c r="AF160" s="331"/>
      <c r="AG160" s="329">
        <v>2000</v>
      </c>
      <c r="AH160" s="329">
        <v>0</v>
      </c>
      <c r="AI160" s="267" t="s">
        <v>825</v>
      </c>
      <c r="AJ160" s="265" t="s">
        <v>825</v>
      </c>
      <c r="AK160" s="249" t="s">
        <v>825</v>
      </c>
      <c r="AL160" s="253" t="s">
        <v>2484</v>
      </c>
      <c r="AM160" s="249" t="s">
        <v>828</v>
      </c>
      <c r="AN160" s="249" t="s">
        <v>908</v>
      </c>
      <c r="AO160" s="249" t="s">
        <v>1132</v>
      </c>
      <c r="AP160" s="249" t="s">
        <v>3031</v>
      </c>
      <c r="AQ160" s="269" t="s">
        <v>3032</v>
      </c>
      <c r="AR160" s="249" t="s">
        <v>3033</v>
      </c>
      <c r="AS160" s="249"/>
      <c r="AT160" s="251"/>
      <c r="AU160" s="251"/>
      <c r="AV160" s="251"/>
      <c r="AW160" s="251"/>
      <c r="AX160" s="251"/>
      <c r="AY160" s="250">
        <f t="shared" si="38"/>
        <v>0</v>
      </c>
      <c r="AZ160" s="250"/>
      <c r="BA160" s="250">
        <f t="shared" si="41"/>
        <v>2000</v>
      </c>
      <c r="BB160" s="269" t="s">
        <v>3034</v>
      </c>
      <c r="BC160" s="269"/>
      <c r="BD160" s="269"/>
      <c r="BE160" s="269"/>
      <c r="BF160" s="269"/>
      <c r="BG160" s="273">
        <v>45314</v>
      </c>
      <c r="BH160" s="249"/>
      <c r="BI160" s="310"/>
    </row>
    <row r="161" spans="1:61" ht="30" hidden="1" customHeight="1" x14ac:dyDescent="0.35">
      <c r="A161" s="250">
        <v>8157</v>
      </c>
      <c r="B161" s="245" t="s">
        <v>1998</v>
      </c>
      <c r="C161" s="249">
        <v>2023</v>
      </c>
      <c r="D161" s="249"/>
      <c r="E161" s="249" t="s">
        <v>812</v>
      </c>
      <c r="F161" s="249" t="s">
        <v>1936</v>
      </c>
      <c r="G161" s="250">
        <f t="shared" ca="1" si="35"/>
        <v>-420</v>
      </c>
      <c r="H161" s="251">
        <v>44964</v>
      </c>
      <c r="I161" s="249">
        <f t="shared" si="36"/>
        <v>9</v>
      </c>
      <c r="J161" s="251">
        <v>44973</v>
      </c>
      <c r="K161" s="249" t="str">
        <f t="shared" si="37"/>
        <v>FORA DE PRAZO</v>
      </c>
      <c r="L161" s="249" t="s">
        <v>3035</v>
      </c>
      <c r="M161" s="250">
        <v>13516</v>
      </c>
      <c r="N161" s="249" t="s">
        <v>1016</v>
      </c>
      <c r="O161" s="249" t="s">
        <v>816</v>
      </c>
      <c r="P161" s="249" t="s">
        <v>817</v>
      </c>
      <c r="Q161" s="249" t="s">
        <v>3036</v>
      </c>
      <c r="R161" s="249"/>
      <c r="S161" s="249" t="s">
        <v>3037</v>
      </c>
      <c r="T161" s="249" t="s">
        <v>3038</v>
      </c>
      <c r="U161" s="251">
        <v>44965</v>
      </c>
      <c r="V161" s="235" t="s">
        <v>2976</v>
      </c>
      <c r="W161" s="251">
        <v>44965</v>
      </c>
      <c r="X161" s="249" t="s">
        <v>825</v>
      </c>
      <c r="Y161" s="249" t="s">
        <v>846</v>
      </c>
      <c r="Z161" s="252" t="s">
        <v>2013</v>
      </c>
      <c r="AA161" s="252"/>
      <c r="AB161" s="252" t="s">
        <v>825</v>
      </c>
      <c r="AC161" s="252" t="s">
        <v>2014</v>
      </c>
      <c r="AD161" s="252">
        <v>2000</v>
      </c>
      <c r="AE161" s="331">
        <f t="shared" si="40"/>
        <v>2000</v>
      </c>
      <c r="AF161" s="331"/>
      <c r="AG161" s="329">
        <v>2000</v>
      </c>
      <c r="AH161" s="329">
        <v>0</v>
      </c>
      <c r="AI161" s="267" t="s">
        <v>825</v>
      </c>
      <c r="AJ161" s="265" t="s">
        <v>825</v>
      </c>
      <c r="AK161" s="249" t="s">
        <v>825</v>
      </c>
      <c r="AL161" s="253" t="s">
        <v>2484</v>
      </c>
      <c r="AM161" s="249" t="s">
        <v>828</v>
      </c>
      <c r="AN161" s="249" t="s">
        <v>829</v>
      </c>
      <c r="AO161" s="249" t="s">
        <v>1132</v>
      </c>
      <c r="AP161" s="249" t="s">
        <v>3039</v>
      </c>
      <c r="AQ161" s="269" t="s">
        <v>3040</v>
      </c>
      <c r="AR161" s="249" t="s">
        <v>3041</v>
      </c>
      <c r="AS161" s="249"/>
      <c r="AT161" s="251"/>
      <c r="AU161" s="251"/>
      <c r="AV161" s="251"/>
      <c r="AW161" s="251"/>
      <c r="AX161" s="251"/>
      <c r="AY161" s="250">
        <f t="shared" si="38"/>
        <v>0</v>
      </c>
      <c r="AZ161" s="250"/>
      <c r="BA161" s="250">
        <f t="shared" si="41"/>
        <v>2000</v>
      </c>
      <c r="BB161" s="269" t="s">
        <v>3042</v>
      </c>
      <c r="BC161" s="269"/>
      <c r="BD161" s="269"/>
      <c r="BE161" s="269"/>
      <c r="BF161" s="269"/>
      <c r="BG161" s="271" t="s">
        <v>3043</v>
      </c>
      <c r="BH161" s="249"/>
      <c r="BI161" s="310"/>
    </row>
    <row r="162" spans="1:61" ht="30" hidden="1" customHeight="1" x14ac:dyDescent="0.3">
      <c r="A162" s="250">
        <v>8158</v>
      </c>
      <c r="B162" s="245" t="s">
        <v>1998</v>
      </c>
      <c r="C162" s="249">
        <v>2023</v>
      </c>
      <c r="D162" s="249"/>
      <c r="E162" s="249" t="s">
        <v>812</v>
      </c>
      <c r="F162" s="249" t="s">
        <v>813</v>
      </c>
      <c r="G162" s="250">
        <f t="shared" ca="1" si="35"/>
        <v>-428</v>
      </c>
      <c r="H162" s="251">
        <v>44964</v>
      </c>
      <c r="I162" s="249">
        <f t="shared" si="36"/>
        <v>1</v>
      </c>
      <c r="J162" s="251">
        <v>44965</v>
      </c>
      <c r="K162" s="249" t="str">
        <f t="shared" si="37"/>
        <v>FORA DE PRAZO</v>
      </c>
      <c r="L162" s="249" t="s">
        <v>3044</v>
      </c>
      <c r="M162" s="250">
        <v>13517</v>
      </c>
      <c r="N162" s="249" t="s">
        <v>1016</v>
      </c>
      <c r="O162" s="249" t="s">
        <v>816</v>
      </c>
      <c r="P162" s="249" t="s">
        <v>817</v>
      </c>
      <c r="Q162" s="249" t="s">
        <v>3045</v>
      </c>
      <c r="R162" s="249"/>
      <c r="S162" s="249" t="s">
        <v>3046</v>
      </c>
      <c r="T162" s="249" t="s">
        <v>3030</v>
      </c>
      <c r="U162" s="251">
        <v>44971</v>
      </c>
      <c r="V162" s="235" t="s">
        <v>2976</v>
      </c>
      <c r="W162" s="251">
        <v>44965</v>
      </c>
      <c r="X162" s="249" t="s">
        <v>825</v>
      </c>
      <c r="Y162" s="249" t="s">
        <v>846</v>
      </c>
      <c r="Z162" s="252" t="s">
        <v>2013</v>
      </c>
      <c r="AA162" s="252"/>
      <c r="AB162" s="252" t="s">
        <v>825</v>
      </c>
      <c r="AC162" s="252" t="s">
        <v>2014</v>
      </c>
      <c r="AD162" s="252">
        <v>2000</v>
      </c>
      <c r="AE162" s="331">
        <f t="shared" si="40"/>
        <v>2000</v>
      </c>
      <c r="AF162" s="331"/>
      <c r="AG162" s="329">
        <v>2000</v>
      </c>
      <c r="AH162" s="329">
        <v>0</v>
      </c>
      <c r="AI162" s="267" t="s">
        <v>825</v>
      </c>
      <c r="AJ162" s="265" t="s">
        <v>825</v>
      </c>
      <c r="AK162" s="249" t="s">
        <v>825</v>
      </c>
      <c r="AL162" s="253" t="s">
        <v>2484</v>
      </c>
      <c r="AM162" s="249" t="s">
        <v>828</v>
      </c>
      <c r="AN162" s="249" t="s">
        <v>908</v>
      </c>
      <c r="AO162" s="249" t="s">
        <v>1132</v>
      </c>
      <c r="AP162" s="249" t="s">
        <v>3047</v>
      </c>
      <c r="AQ162" s="269" t="s">
        <v>3048</v>
      </c>
      <c r="AR162" s="249" t="s">
        <v>3049</v>
      </c>
      <c r="AS162" s="249"/>
      <c r="AT162" s="251"/>
      <c r="AU162" s="251"/>
      <c r="AV162" s="251"/>
      <c r="AW162" s="251"/>
      <c r="AX162" s="251"/>
      <c r="AY162" s="250">
        <f t="shared" si="38"/>
        <v>0</v>
      </c>
      <c r="AZ162" s="250"/>
      <c r="BA162" s="250">
        <f t="shared" si="41"/>
        <v>2000</v>
      </c>
      <c r="BB162" s="269" t="s">
        <v>3050</v>
      </c>
      <c r="BC162" s="269"/>
      <c r="BD162" s="269"/>
      <c r="BE162" s="269"/>
      <c r="BF162" s="269"/>
      <c r="BG162" s="273">
        <v>45314</v>
      </c>
      <c r="BH162" s="249"/>
      <c r="BI162" s="310"/>
    </row>
    <row r="163" spans="1:61" ht="30" customHeight="1" x14ac:dyDescent="0.35">
      <c r="A163" s="250">
        <v>8159</v>
      </c>
      <c r="B163" s="250">
        <v>186</v>
      </c>
      <c r="C163" s="249">
        <v>2023</v>
      </c>
      <c r="D163" s="249" t="s">
        <v>2197</v>
      </c>
      <c r="E163" s="249" t="s">
        <v>1943</v>
      </c>
      <c r="F163" s="249" t="s">
        <v>813</v>
      </c>
      <c r="G163" s="250">
        <f t="shared" ca="1" si="35"/>
        <v>-412</v>
      </c>
      <c r="H163" s="251">
        <v>44964</v>
      </c>
      <c r="I163" s="249">
        <f t="shared" si="36"/>
        <v>17</v>
      </c>
      <c r="J163" s="251">
        <v>44981</v>
      </c>
      <c r="K163" s="249" t="str">
        <f t="shared" si="37"/>
        <v>DENTRO DO PRAZO</v>
      </c>
      <c r="L163" s="249" t="s">
        <v>3051</v>
      </c>
      <c r="M163" s="250">
        <v>13521</v>
      </c>
      <c r="N163" s="249" t="s">
        <v>914</v>
      </c>
      <c r="O163" s="249" t="s">
        <v>816</v>
      </c>
      <c r="P163" s="249" t="s">
        <v>3052</v>
      </c>
      <c r="Q163" s="249" t="s">
        <v>3053</v>
      </c>
      <c r="R163" s="249"/>
      <c r="S163" s="249" t="s">
        <v>3054</v>
      </c>
      <c r="T163" s="249" t="s">
        <v>3055</v>
      </c>
      <c r="U163" s="251">
        <v>44985</v>
      </c>
      <c r="V163" s="235" t="s">
        <v>3056</v>
      </c>
      <c r="W163" s="251">
        <v>45504</v>
      </c>
      <c r="X163" s="250">
        <f ca="1">W163-TODAY()</f>
        <v>111</v>
      </c>
      <c r="Y163" s="249" t="s">
        <v>3057</v>
      </c>
      <c r="Z163" s="252" t="s">
        <v>3058</v>
      </c>
      <c r="AA163" s="252"/>
      <c r="AB163" s="252" t="s">
        <v>825</v>
      </c>
      <c r="AC163" s="252" t="s">
        <v>2014</v>
      </c>
      <c r="AD163" s="252">
        <v>18400</v>
      </c>
      <c r="AE163" s="331">
        <f t="shared" si="40"/>
        <v>96550</v>
      </c>
      <c r="AF163" s="331"/>
      <c r="AG163" s="329">
        <v>13200</v>
      </c>
      <c r="AH163" s="335">
        <v>83350</v>
      </c>
      <c r="AI163" s="267" t="s">
        <v>825</v>
      </c>
      <c r="AJ163" s="265" t="s">
        <v>825</v>
      </c>
      <c r="AK163" s="249" t="s">
        <v>825</v>
      </c>
      <c r="AL163" s="253" t="s">
        <v>907</v>
      </c>
      <c r="AM163" s="249" t="s">
        <v>1953</v>
      </c>
      <c r="AN163" s="249" t="s">
        <v>14</v>
      </c>
      <c r="AO163" s="249" t="s">
        <v>13</v>
      </c>
      <c r="AP163" s="249" t="s">
        <v>3059</v>
      </c>
      <c r="AQ163" s="271" t="s">
        <v>3060</v>
      </c>
      <c r="AR163" s="249"/>
      <c r="AS163" s="249"/>
      <c r="AT163" s="251"/>
      <c r="AU163" s="251"/>
      <c r="AV163" s="251"/>
      <c r="AW163" s="251"/>
      <c r="AX163" s="251"/>
      <c r="AY163" s="250">
        <f t="shared" si="38"/>
        <v>0</v>
      </c>
      <c r="AZ163" s="250"/>
      <c r="BA163" s="250">
        <f t="shared" si="41"/>
        <v>96550</v>
      </c>
      <c r="BB163" s="271" t="s">
        <v>3061</v>
      </c>
      <c r="BC163" s="269"/>
      <c r="BD163" s="269"/>
      <c r="BE163" s="269"/>
      <c r="BF163" s="269"/>
      <c r="BG163" s="269"/>
      <c r="BH163" s="249"/>
    </row>
    <row r="164" spans="1:61" ht="30" hidden="1" customHeight="1" x14ac:dyDescent="0.35">
      <c r="A164" s="250">
        <v>8160</v>
      </c>
      <c r="B164" s="250">
        <v>1067</v>
      </c>
      <c r="C164" s="249">
        <v>2023</v>
      </c>
      <c r="D164" s="249"/>
      <c r="E164" s="249" t="s">
        <v>1943</v>
      </c>
      <c r="F164" s="249" t="s">
        <v>813</v>
      </c>
      <c r="G164" s="250">
        <f t="shared" ca="1" si="35"/>
        <v>-408</v>
      </c>
      <c r="H164" s="251">
        <v>44970</v>
      </c>
      <c r="I164" s="249">
        <f t="shared" si="36"/>
        <v>15</v>
      </c>
      <c r="J164" s="251">
        <v>44985</v>
      </c>
      <c r="K164" s="249" t="str">
        <f t="shared" si="37"/>
        <v>FORA DE PRAZO</v>
      </c>
      <c r="L164" s="249" t="s">
        <v>3062</v>
      </c>
      <c r="M164" s="250">
        <v>13531</v>
      </c>
      <c r="N164" s="249" t="s">
        <v>914</v>
      </c>
      <c r="O164" s="249" t="s">
        <v>816</v>
      </c>
      <c r="P164" s="249" t="s">
        <v>1979</v>
      </c>
      <c r="Q164" s="249" t="s">
        <v>3063</v>
      </c>
      <c r="R164" s="314" t="s">
        <v>3064</v>
      </c>
      <c r="S164" s="249" t="s">
        <v>3065</v>
      </c>
      <c r="T164" s="249" t="s">
        <v>3066</v>
      </c>
      <c r="U164" s="251">
        <v>44981</v>
      </c>
      <c r="V164" s="235" t="s">
        <v>3067</v>
      </c>
      <c r="W164" s="251">
        <v>44995</v>
      </c>
      <c r="X164" s="249" t="s">
        <v>825</v>
      </c>
      <c r="Y164" s="249" t="s">
        <v>1389</v>
      </c>
      <c r="Z164" s="252" t="s">
        <v>2013</v>
      </c>
      <c r="AA164" s="252"/>
      <c r="AB164" s="252" t="s">
        <v>825</v>
      </c>
      <c r="AC164" s="252" t="s">
        <v>2014</v>
      </c>
      <c r="AD164" s="252">
        <v>7000</v>
      </c>
      <c r="AE164" s="331">
        <f t="shared" si="40"/>
        <v>7000</v>
      </c>
      <c r="AF164" s="331"/>
      <c r="AG164" s="329">
        <v>0</v>
      </c>
      <c r="AH164" s="335">
        <v>7000</v>
      </c>
      <c r="AI164" s="267" t="s">
        <v>825</v>
      </c>
      <c r="AJ164" s="265" t="s">
        <v>825</v>
      </c>
      <c r="AK164" s="249" t="s">
        <v>825</v>
      </c>
      <c r="AL164" s="253" t="s">
        <v>2580</v>
      </c>
      <c r="AM164" s="249" t="s">
        <v>1951</v>
      </c>
      <c r="AN164" s="249" t="s">
        <v>22</v>
      </c>
      <c r="AO164" s="249" t="s">
        <v>1132</v>
      </c>
      <c r="AP164" s="249" t="s">
        <v>3068</v>
      </c>
      <c r="AQ164" s="269" t="s">
        <v>3069</v>
      </c>
      <c r="AR164" s="249" t="s">
        <v>3070</v>
      </c>
      <c r="AS164" s="249"/>
      <c r="AT164" s="251"/>
      <c r="AU164" s="251"/>
      <c r="AV164" s="251"/>
      <c r="AW164" s="251"/>
      <c r="AX164" s="251"/>
      <c r="AY164" s="250">
        <f t="shared" si="38"/>
        <v>0</v>
      </c>
      <c r="AZ164" s="250"/>
      <c r="BA164" s="250">
        <f t="shared" si="41"/>
        <v>7000</v>
      </c>
      <c r="BB164" s="269" t="s">
        <v>3071</v>
      </c>
      <c r="BC164" s="269"/>
      <c r="BD164" s="269"/>
      <c r="BE164" s="269"/>
      <c r="BF164" s="269"/>
      <c r="BG164" s="269"/>
      <c r="BH164" s="249"/>
    </row>
    <row r="165" spans="1:61" ht="30" hidden="1" customHeight="1" x14ac:dyDescent="0.35">
      <c r="A165" s="250">
        <v>8161</v>
      </c>
      <c r="B165" s="250">
        <v>210</v>
      </c>
      <c r="C165" s="249">
        <v>2023</v>
      </c>
      <c r="D165" s="249"/>
      <c r="E165" s="249" t="s">
        <v>1943</v>
      </c>
      <c r="F165" s="249" t="s">
        <v>813</v>
      </c>
      <c r="G165" s="250">
        <f t="shared" ca="1" si="35"/>
        <v>-418</v>
      </c>
      <c r="H165" s="251">
        <v>44971</v>
      </c>
      <c r="I165" s="249">
        <f t="shared" si="36"/>
        <v>4</v>
      </c>
      <c r="J165" s="251">
        <v>44975</v>
      </c>
      <c r="K165" s="249" t="str">
        <f t="shared" si="37"/>
        <v>FORA DE PRAZO</v>
      </c>
      <c r="L165" s="249" t="s">
        <v>3072</v>
      </c>
      <c r="M165" s="250">
        <v>13523</v>
      </c>
      <c r="N165" s="249" t="s">
        <v>815</v>
      </c>
      <c r="O165" s="249" t="s">
        <v>816</v>
      </c>
      <c r="P165" s="249" t="s">
        <v>817</v>
      </c>
      <c r="Q165" s="249" t="s">
        <v>3073</v>
      </c>
      <c r="R165" s="249"/>
      <c r="S165" s="249" t="s">
        <v>3074</v>
      </c>
      <c r="T165" s="249" t="s">
        <v>3075</v>
      </c>
      <c r="U165" s="251">
        <v>44975</v>
      </c>
      <c r="V165" s="235" t="s">
        <v>3076</v>
      </c>
      <c r="W165" s="251">
        <v>45122</v>
      </c>
      <c r="X165" s="249" t="s">
        <v>825</v>
      </c>
      <c r="Y165" s="249" t="s">
        <v>823</v>
      </c>
      <c r="Z165" s="252" t="s">
        <v>2013</v>
      </c>
      <c r="AA165" s="252"/>
      <c r="AB165" s="252" t="s">
        <v>825</v>
      </c>
      <c r="AC165" s="252" t="s">
        <v>2014</v>
      </c>
      <c r="AD165" s="252">
        <v>8280</v>
      </c>
      <c r="AE165" s="331">
        <f t="shared" si="40"/>
        <v>6210</v>
      </c>
      <c r="AF165" s="331">
        <v>4140</v>
      </c>
      <c r="AG165" s="329">
        <v>2070</v>
      </c>
      <c r="AH165" s="335">
        <v>8280</v>
      </c>
      <c r="AI165" s="267" t="s">
        <v>825</v>
      </c>
      <c r="AJ165" s="265" t="s">
        <v>825</v>
      </c>
      <c r="AK165" s="249" t="s">
        <v>825</v>
      </c>
      <c r="AL165" s="253" t="s">
        <v>907</v>
      </c>
      <c r="AM165" s="249" t="s">
        <v>828</v>
      </c>
      <c r="AN165" s="249" t="s">
        <v>908</v>
      </c>
      <c r="AO165" s="249" t="s">
        <v>1132</v>
      </c>
      <c r="AP165" s="249" t="s">
        <v>3077</v>
      </c>
      <c r="AQ165" s="269" t="s">
        <v>3078</v>
      </c>
      <c r="AR165" s="249" t="s">
        <v>3079</v>
      </c>
      <c r="AS165" s="249"/>
      <c r="AT165" s="251"/>
      <c r="AU165" s="251"/>
      <c r="AV165" s="251"/>
      <c r="AW165" s="251"/>
      <c r="AX165" s="251"/>
      <c r="AY165" s="250">
        <f t="shared" si="38"/>
        <v>0</v>
      </c>
      <c r="AZ165" s="250"/>
      <c r="BA165" s="250">
        <f t="shared" si="41"/>
        <v>10350</v>
      </c>
      <c r="BB165" s="270" t="s">
        <v>3080</v>
      </c>
      <c r="BC165" s="269"/>
      <c r="BD165" s="269"/>
      <c r="BE165" s="269"/>
      <c r="BF165" s="269"/>
      <c r="BG165" s="269"/>
      <c r="BH165" s="249"/>
    </row>
    <row r="166" spans="1:61" ht="30" hidden="1" customHeight="1" x14ac:dyDescent="0.35">
      <c r="A166" s="250">
        <v>8162</v>
      </c>
      <c r="B166" s="245" t="s">
        <v>1998</v>
      </c>
      <c r="C166" s="249">
        <v>2023</v>
      </c>
      <c r="D166" s="249"/>
      <c r="E166" s="249" t="s">
        <v>812</v>
      </c>
      <c r="F166" s="249" t="s">
        <v>1936</v>
      </c>
      <c r="G166" s="250">
        <f t="shared" ca="1" si="35"/>
        <v>-409</v>
      </c>
      <c r="H166" s="251">
        <v>44971</v>
      </c>
      <c r="I166" s="249">
        <f t="shared" ref="I166:I190" si="42">_xlfn.DAYS(J166,H166)</f>
        <v>13</v>
      </c>
      <c r="J166" s="251">
        <v>44984</v>
      </c>
      <c r="K166" s="249" t="str">
        <f t="shared" si="37"/>
        <v>FORA DE PRAZO</v>
      </c>
      <c r="L166" s="249" t="s">
        <v>3081</v>
      </c>
      <c r="M166" s="250">
        <v>13525</v>
      </c>
      <c r="N166" s="249" t="s">
        <v>815</v>
      </c>
      <c r="O166" s="249" t="s">
        <v>816</v>
      </c>
      <c r="P166" s="249" t="s">
        <v>817</v>
      </c>
      <c r="Q166" s="249" t="s">
        <v>3082</v>
      </c>
      <c r="R166" s="249"/>
      <c r="S166" s="249" t="s">
        <v>3083</v>
      </c>
      <c r="T166" s="249" t="s">
        <v>3084</v>
      </c>
      <c r="U166" s="251">
        <v>44984</v>
      </c>
      <c r="V166" s="235" t="s">
        <v>3085</v>
      </c>
      <c r="W166" s="251">
        <v>44984</v>
      </c>
      <c r="X166" s="249" t="s">
        <v>825</v>
      </c>
      <c r="Y166" s="249" t="s">
        <v>823</v>
      </c>
      <c r="Z166" s="252" t="s">
        <v>2013</v>
      </c>
      <c r="AA166" s="252"/>
      <c r="AB166" s="252" t="s">
        <v>825</v>
      </c>
      <c r="AC166" s="252" t="s">
        <v>2014</v>
      </c>
      <c r="AD166" s="252">
        <v>3500</v>
      </c>
      <c r="AE166" s="331">
        <f t="shared" si="40"/>
        <v>3500</v>
      </c>
      <c r="AF166" s="331"/>
      <c r="AG166" s="329">
        <v>3500</v>
      </c>
      <c r="AH166" s="329">
        <v>0</v>
      </c>
      <c r="AI166" s="267" t="s">
        <v>825</v>
      </c>
      <c r="AJ166" s="265" t="s">
        <v>825</v>
      </c>
      <c r="AK166" s="249" t="s">
        <v>825</v>
      </c>
      <c r="AL166" s="253" t="s">
        <v>2484</v>
      </c>
      <c r="AM166" s="249" t="s">
        <v>828</v>
      </c>
      <c r="AN166" s="249" t="s">
        <v>829</v>
      </c>
      <c r="AO166" s="249" t="s">
        <v>1132</v>
      </c>
      <c r="AP166" s="249" t="s">
        <v>3086</v>
      </c>
      <c r="AQ166" s="269" t="s">
        <v>3087</v>
      </c>
      <c r="AR166" s="249" t="s">
        <v>3088</v>
      </c>
      <c r="AS166" s="249"/>
      <c r="AT166" s="251"/>
      <c r="AU166" s="251"/>
      <c r="AV166" s="251"/>
      <c r="AW166" s="251"/>
      <c r="AX166" s="251"/>
      <c r="AY166" s="250">
        <f t="shared" ref="AY166:AY189" si="43">AX166-AS166</f>
        <v>0</v>
      </c>
      <c r="AZ166" s="250"/>
      <c r="BA166" s="250">
        <f t="shared" si="41"/>
        <v>3500</v>
      </c>
      <c r="BB166" s="269" t="s">
        <v>3089</v>
      </c>
      <c r="BC166" s="269"/>
      <c r="BD166" s="269"/>
      <c r="BE166" s="269"/>
      <c r="BF166" s="269"/>
      <c r="BG166" s="271" t="s">
        <v>3090</v>
      </c>
      <c r="BH166" s="249"/>
      <c r="BI166" s="311"/>
    </row>
    <row r="167" spans="1:61" ht="30" hidden="1" customHeight="1" x14ac:dyDescent="0.35">
      <c r="A167" s="250">
        <v>8163</v>
      </c>
      <c r="B167" s="245" t="s">
        <v>1998</v>
      </c>
      <c r="C167" s="249">
        <v>2023</v>
      </c>
      <c r="D167" s="249"/>
      <c r="E167" s="249" t="s">
        <v>812</v>
      </c>
      <c r="F167" s="249" t="s">
        <v>1936</v>
      </c>
      <c r="G167" s="250">
        <f t="shared" ca="1" si="35"/>
        <v>-409</v>
      </c>
      <c r="H167" s="251">
        <v>44971</v>
      </c>
      <c r="I167" s="249">
        <f t="shared" si="42"/>
        <v>13</v>
      </c>
      <c r="J167" s="251">
        <v>44984</v>
      </c>
      <c r="K167" s="249" t="str">
        <f t="shared" si="37"/>
        <v>FORA DE PRAZO</v>
      </c>
      <c r="L167" s="249" t="s">
        <v>3091</v>
      </c>
      <c r="M167" s="250">
        <v>13530</v>
      </c>
      <c r="N167" s="249" t="s">
        <v>815</v>
      </c>
      <c r="O167" s="249" t="s">
        <v>816</v>
      </c>
      <c r="P167" s="249" t="s">
        <v>817</v>
      </c>
      <c r="Q167" s="249" t="s">
        <v>3092</v>
      </c>
      <c r="R167" s="249"/>
      <c r="S167" s="249" t="s">
        <v>3093</v>
      </c>
      <c r="T167" s="249" t="s">
        <v>3084</v>
      </c>
      <c r="U167" s="251">
        <v>44985</v>
      </c>
      <c r="V167" s="235" t="s">
        <v>3085</v>
      </c>
      <c r="W167" s="251">
        <v>44984</v>
      </c>
      <c r="X167" s="249" t="s">
        <v>825</v>
      </c>
      <c r="Y167" s="249" t="s">
        <v>823</v>
      </c>
      <c r="Z167" s="252" t="s">
        <v>2013</v>
      </c>
      <c r="AA167" s="252"/>
      <c r="AB167" s="252" t="s">
        <v>825</v>
      </c>
      <c r="AC167" s="252" t="s">
        <v>2014</v>
      </c>
      <c r="AD167" s="252">
        <v>3500</v>
      </c>
      <c r="AE167" s="331">
        <f t="shared" si="40"/>
        <v>3500</v>
      </c>
      <c r="AF167" s="331"/>
      <c r="AG167" s="329">
        <v>3500</v>
      </c>
      <c r="AH167" s="329">
        <v>0</v>
      </c>
      <c r="AI167" s="267" t="s">
        <v>825</v>
      </c>
      <c r="AJ167" s="265" t="s">
        <v>825</v>
      </c>
      <c r="AK167" s="249" t="s">
        <v>825</v>
      </c>
      <c r="AL167" s="253" t="s">
        <v>2484</v>
      </c>
      <c r="AM167" s="249" t="s">
        <v>828</v>
      </c>
      <c r="AN167" s="249" t="s">
        <v>829</v>
      </c>
      <c r="AO167" s="249" t="s">
        <v>1132</v>
      </c>
      <c r="AP167" s="249" t="s">
        <v>3094</v>
      </c>
      <c r="AQ167" s="269" t="s">
        <v>3095</v>
      </c>
      <c r="AR167" s="249" t="s">
        <v>3096</v>
      </c>
      <c r="AS167" s="249"/>
      <c r="AT167" s="251"/>
      <c r="AU167" s="251"/>
      <c r="AV167" s="251"/>
      <c r="AW167" s="251"/>
      <c r="AX167" s="251"/>
      <c r="AY167" s="250">
        <f t="shared" si="43"/>
        <v>0</v>
      </c>
      <c r="AZ167" s="250"/>
      <c r="BA167" s="250">
        <f t="shared" si="41"/>
        <v>3500</v>
      </c>
      <c r="BB167" s="269" t="s">
        <v>3097</v>
      </c>
      <c r="BC167" s="269"/>
      <c r="BD167" s="269"/>
      <c r="BE167" s="269"/>
      <c r="BF167" s="269"/>
      <c r="BG167" s="271" t="s">
        <v>3098</v>
      </c>
      <c r="BH167" s="249"/>
      <c r="BI167" s="311"/>
    </row>
    <row r="168" spans="1:61" s="414" customFormat="1" ht="30" hidden="1" customHeight="1" x14ac:dyDescent="0.3">
      <c r="A168" s="303">
        <v>8164</v>
      </c>
      <c r="B168" s="303">
        <v>555</v>
      </c>
      <c r="C168" s="287">
        <v>2023</v>
      </c>
      <c r="D168" s="287"/>
      <c r="E168" s="287" t="s">
        <v>1943</v>
      </c>
      <c r="F168" s="287" t="s">
        <v>813</v>
      </c>
      <c r="G168" s="303">
        <f t="shared" ca="1" si="35"/>
        <v>-447</v>
      </c>
      <c r="H168" s="406">
        <v>45281</v>
      </c>
      <c r="I168" s="287">
        <f t="shared" si="42"/>
        <v>-335</v>
      </c>
      <c r="J168" s="406">
        <v>44946</v>
      </c>
      <c r="K168" s="287" t="str">
        <f t="shared" si="37"/>
        <v>RETROATIVO</v>
      </c>
      <c r="L168" s="287" t="s">
        <v>2897</v>
      </c>
      <c r="M168" s="303">
        <v>13548</v>
      </c>
      <c r="N168" s="287" t="s">
        <v>839</v>
      </c>
      <c r="O168" s="287" t="s">
        <v>840</v>
      </c>
      <c r="P168" s="287" t="s">
        <v>1957</v>
      </c>
      <c r="Q168" s="287" t="s">
        <v>3099</v>
      </c>
      <c r="R168" s="287"/>
      <c r="S168" s="287" t="s">
        <v>3100</v>
      </c>
      <c r="T168" s="287" t="s">
        <v>2900</v>
      </c>
      <c r="U168" s="406">
        <v>44974</v>
      </c>
      <c r="V168" s="407" t="s">
        <v>3101</v>
      </c>
      <c r="W168" s="406">
        <v>45339</v>
      </c>
      <c r="X168" s="303">
        <f ca="1">W168-TODAY()</f>
        <v>-54</v>
      </c>
      <c r="Y168" s="287" t="s">
        <v>1211</v>
      </c>
      <c r="Z168" s="408" t="s">
        <v>2013</v>
      </c>
      <c r="AA168" s="408" t="s">
        <v>825</v>
      </c>
      <c r="AB168" s="408" t="s">
        <v>2902</v>
      </c>
      <c r="AC168" s="408"/>
      <c r="AD168" s="408" t="s">
        <v>922</v>
      </c>
      <c r="AE168" s="408" t="s">
        <v>2182</v>
      </c>
      <c r="AF168" s="408"/>
      <c r="AG168" s="408" t="s">
        <v>3102</v>
      </c>
      <c r="AH168" s="408"/>
      <c r="AI168" s="409"/>
      <c r="AJ168" s="410"/>
      <c r="AK168" s="287"/>
      <c r="AL168" s="411" t="s">
        <v>1620</v>
      </c>
      <c r="AM168" s="287" t="s">
        <v>873</v>
      </c>
      <c r="AN168" s="287" t="s">
        <v>28</v>
      </c>
      <c r="AO168" s="287" t="s">
        <v>13</v>
      </c>
      <c r="AP168" s="287"/>
      <c r="AQ168" s="412"/>
      <c r="AR168" s="287"/>
      <c r="AS168" s="287"/>
      <c r="AT168" s="406"/>
      <c r="AU168" s="406"/>
      <c r="AV168" s="406"/>
      <c r="AW168" s="406"/>
      <c r="AX168" s="406"/>
      <c r="AY168" s="303">
        <f t="shared" si="43"/>
        <v>0</v>
      </c>
      <c r="AZ168" s="303"/>
      <c r="BA168" s="303">
        <f t="shared" si="41"/>
        <v>17508.580000000002</v>
      </c>
      <c r="BB168" s="412" t="s">
        <v>3103</v>
      </c>
      <c r="BC168" s="412"/>
      <c r="BD168" s="412"/>
      <c r="BE168" s="412"/>
      <c r="BF168" s="412"/>
      <c r="BG168" s="412"/>
      <c r="BH168" s="287"/>
    </row>
    <row r="169" spans="1:61" ht="30" hidden="1" customHeight="1" x14ac:dyDescent="0.35">
      <c r="A169" s="250">
        <v>8165</v>
      </c>
      <c r="B169" s="250">
        <v>144</v>
      </c>
      <c r="C169" s="249">
        <v>2023</v>
      </c>
      <c r="D169" s="249"/>
      <c r="E169" s="249" t="s">
        <v>1943</v>
      </c>
      <c r="F169" s="249" t="s">
        <v>813</v>
      </c>
      <c r="G169" s="250">
        <f t="shared" ca="1" si="35"/>
        <v>-359</v>
      </c>
      <c r="H169" s="251">
        <v>44621</v>
      </c>
      <c r="I169" s="249">
        <f t="shared" si="42"/>
        <v>413</v>
      </c>
      <c r="J169" s="251">
        <v>45034</v>
      </c>
      <c r="K169" s="249" t="str">
        <f t="shared" si="37"/>
        <v>DENTRO DO PRAZO</v>
      </c>
      <c r="L169" s="249" t="s">
        <v>3104</v>
      </c>
      <c r="M169" s="250">
        <v>13532</v>
      </c>
      <c r="N169" s="249" t="s">
        <v>839</v>
      </c>
      <c r="O169" s="249" t="s">
        <v>840</v>
      </c>
      <c r="P169" s="249" t="s">
        <v>1975</v>
      </c>
      <c r="Q169" s="249" t="s">
        <v>2033</v>
      </c>
      <c r="R169" s="249"/>
      <c r="S169" s="249" t="s">
        <v>2034</v>
      </c>
      <c r="T169" s="249" t="s">
        <v>2035</v>
      </c>
      <c r="U169" s="251">
        <v>45034</v>
      </c>
      <c r="V169" s="235" t="s">
        <v>3105</v>
      </c>
      <c r="W169" s="251">
        <v>45764</v>
      </c>
      <c r="X169" s="250">
        <f ca="1">W169-TODAY()</f>
        <v>371</v>
      </c>
      <c r="Y169" s="249" t="s">
        <v>921</v>
      </c>
      <c r="Z169" s="252" t="s">
        <v>3106</v>
      </c>
      <c r="AA169" s="252" t="s">
        <v>825</v>
      </c>
      <c r="AB169" s="252" t="s">
        <v>2021</v>
      </c>
      <c r="AC169" s="252" t="s">
        <v>2014</v>
      </c>
      <c r="AD169" s="252">
        <v>62160</v>
      </c>
      <c r="AE169" s="252">
        <f>AG169+AH169-AF169</f>
        <v>16780.169999999998</v>
      </c>
      <c r="AF169" s="252">
        <v>476.65</v>
      </c>
      <c r="AG169" s="329"/>
      <c r="AH169" s="335">
        <v>17256.82</v>
      </c>
      <c r="AI169" s="267">
        <v>0</v>
      </c>
      <c r="AJ169" s="265">
        <v>44228</v>
      </c>
      <c r="AK169" s="249" t="s">
        <v>2038</v>
      </c>
      <c r="AL169" s="253" t="s">
        <v>907</v>
      </c>
      <c r="AM169" s="249" t="s">
        <v>1953</v>
      </c>
      <c r="AN169" s="249" t="s">
        <v>14</v>
      </c>
      <c r="AO169" s="249" t="s">
        <v>13</v>
      </c>
      <c r="AP169" s="249"/>
      <c r="AQ169" s="269"/>
      <c r="AR169" s="249"/>
      <c r="AS169" s="249"/>
      <c r="AT169" s="251"/>
      <c r="AU169" s="251"/>
      <c r="AV169" s="251"/>
      <c r="AW169" s="251"/>
      <c r="AX169" s="251"/>
      <c r="AY169" s="250">
        <f t="shared" si="43"/>
        <v>0</v>
      </c>
      <c r="AZ169" s="250"/>
      <c r="BA169" s="250">
        <f t="shared" si="41"/>
        <v>17256.82</v>
      </c>
      <c r="BB169" s="270" t="s">
        <v>3107</v>
      </c>
      <c r="BC169" s="269"/>
      <c r="BD169" s="269"/>
      <c r="BE169" s="269"/>
      <c r="BF169" s="269"/>
      <c r="BG169" s="269"/>
      <c r="BH169" s="249"/>
    </row>
    <row r="170" spans="1:61" s="414" customFormat="1" ht="30" hidden="1" customHeight="1" x14ac:dyDescent="0.3">
      <c r="A170" s="303">
        <v>8166</v>
      </c>
      <c r="B170" s="303">
        <v>145</v>
      </c>
      <c r="C170" s="287">
        <v>2023</v>
      </c>
      <c r="D170" s="287"/>
      <c r="E170" s="287" t="s">
        <v>1943</v>
      </c>
      <c r="F170" s="287" t="s">
        <v>813</v>
      </c>
      <c r="G170" s="303">
        <f t="shared" ca="1" si="35"/>
        <v>-419</v>
      </c>
      <c r="H170" s="406">
        <v>44971</v>
      </c>
      <c r="I170" s="287">
        <f t="shared" si="42"/>
        <v>3</v>
      </c>
      <c r="J170" s="406">
        <v>44974</v>
      </c>
      <c r="K170" s="287" t="str">
        <f t="shared" si="37"/>
        <v>FORA DE PRAZO</v>
      </c>
      <c r="L170" s="287" t="s">
        <v>3108</v>
      </c>
      <c r="M170" s="303">
        <v>13529</v>
      </c>
      <c r="N170" s="287" t="s">
        <v>839</v>
      </c>
      <c r="O170" s="287" t="s">
        <v>840</v>
      </c>
      <c r="P170" s="287" t="s">
        <v>1961</v>
      </c>
      <c r="Q170" s="287" t="s">
        <v>3109</v>
      </c>
      <c r="R170" s="287"/>
      <c r="S170" s="287" t="s">
        <v>3110</v>
      </c>
      <c r="T170" s="287" t="s">
        <v>3111</v>
      </c>
      <c r="U170" s="406">
        <v>44998</v>
      </c>
      <c r="V170" s="407" t="s">
        <v>3112</v>
      </c>
      <c r="W170" s="406">
        <v>45729</v>
      </c>
      <c r="X170" s="303">
        <f ca="1">W170-TODAY()</f>
        <v>336</v>
      </c>
      <c r="Y170" s="287" t="s">
        <v>921</v>
      </c>
      <c r="Z170" s="408" t="s">
        <v>2013</v>
      </c>
      <c r="AA170" s="408" t="s">
        <v>825</v>
      </c>
      <c r="AB170" s="408" t="s">
        <v>2902</v>
      </c>
      <c r="AC170" s="408"/>
      <c r="AD170" s="408" t="s">
        <v>922</v>
      </c>
      <c r="AE170" s="408" t="s">
        <v>2182</v>
      </c>
      <c r="AF170" s="408"/>
      <c r="AG170" s="408"/>
      <c r="AH170" s="408"/>
      <c r="AI170" s="409" t="s">
        <v>825</v>
      </c>
      <c r="AJ170" s="410">
        <v>44958</v>
      </c>
      <c r="AK170" s="287" t="s">
        <v>2038</v>
      </c>
      <c r="AL170" s="411" t="s">
        <v>1620</v>
      </c>
      <c r="AM170" s="287" t="s">
        <v>1954</v>
      </c>
      <c r="AN170" s="287" t="s">
        <v>24</v>
      </c>
      <c r="AO170" s="287" t="s">
        <v>13</v>
      </c>
      <c r="AP170" s="287"/>
      <c r="AQ170" s="412"/>
      <c r="AR170" s="287"/>
      <c r="AS170" s="287"/>
      <c r="AT170" s="406"/>
      <c r="AU170" s="406"/>
      <c r="AV170" s="406"/>
      <c r="AW170" s="406"/>
      <c r="AX170" s="406"/>
      <c r="AY170" s="303">
        <f t="shared" si="43"/>
        <v>0</v>
      </c>
      <c r="AZ170" s="303"/>
      <c r="BA170" s="303">
        <f t="shared" si="41"/>
        <v>0</v>
      </c>
      <c r="BB170" s="412" t="s">
        <v>3113</v>
      </c>
      <c r="BC170" s="412"/>
      <c r="BD170" s="412"/>
      <c r="BE170" s="412"/>
      <c r="BF170" s="412"/>
      <c r="BG170" s="412"/>
      <c r="BH170" s="287"/>
    </row>
    <row r="171" spans="1:61" s="414" customFormat="1" ht="30" hidden="1" customHeight="1" x14ac:dyDescent="0.3">
      <c r="A171" s="303">
        <v>8167</v>
      </c>
      <c r="B171" s="418" t="s">
        <v>1998</v>
      </c>
      <c r="C171" s="287">
        <v>2023</v>
      </c>
      <c r="D171" s="287"/>
      <c r="E171" s="287" t="s">
        <v>1943</v>
      </c>
      <c r="F171" s="287" t="s">
        <v>813</v>
      </c>
      <c r="G171" s="303">
        <f t="shared" ca="1" si="35"/>
        <v>-419</v>
      </c>
      <c r="H171" s="406">
        <v>44971</v>
      </c>
      <c r="I171" s="287">
        <f t="shared" si="42"/>
        <v>3</v>
      </c>
      <c r="J171" s="406">
        <v>44974</v>
      </c>
      <c r="K171" s="287" t="str">
        <f t="shared" si="37"/>
        <v>FORA DE PRAZO</v>
      </c>
      <c r="L171" s="287" t="s">
        <v>3114</v>
      </c>
      <c r="M171" s="303">
        <v>13536</v>
      </c>
      <c r="N171" s="287" t="s">
        <v>839</v>
      </c>
      <c r="O171" s="287" t="s">
        <v>840</v>
      </c>
      <c r="P171" s="287" t="s">
        <v>1029</v>
      </c>
      <c r="Q171" s="287" t="s">
        <v>3115</v>
      </c>
      <c r="R171" s="287"/>
      <c r="S171" s="287" t="s">
        <v>3116</v>
      </c>
      <c r="T171" s="287" t="s">
        <v>3117</v>
      </c>
      <c r="U171" s="406">
        <v>44984</v>
      </c>
      <c r="V171" s="407" t="s">
        <v>3118</v>
      </c>
      <c r="W171" s="406">
        <v>44986</v>
      </c>
      <c r="X171" s="287" t="s">
        <v>825</v>
      </c>
      <c r="Y171" s="287" t="s">
        <v>3119</v>
      </c>
      <c r="Z171" s="408" t="s">
        <v>2013</v>
      </c>
      <c r="AA171" s="408" t="s">
        <v>825</v>
      </c>
      <c r="AB171" s="408" t="s">
        <v>2902</v>
      </c>
      <c r="AC171" s="408"/>
      <c r="AD171" s="408">
        <v>3060</v>
      </c>
      <c r="AE171" s="408" t="s">
        <v>2182</v>
      </c>
      <c r="AF171" s="408"/>
      <c r="AG171" s="408"/>
      <c r="AH171" s="408"/>
      <c r="AI171" s="409" t="s">
        <v>825</v>
      </c>
      <c r="AJ171" s="410" t="s">
        <v>825</v>
      </c>
      <c r="AK171" s="287" t="s">
        <v>825</v>
      </c>
      <c r="AL171" s="411" t="s">
        <v>3120</v>
      </c>
      <c r="AM171" s="287" t="s">
        <v>1581</v>
      </c>
      <c r="AN171" s="287" t="s">
        <v>1582</v>
      </c>
      <c r="AO171" s="287" t="s">
        <v>1132</v>
      </c>
      <c r="AP171" s="287"/>
      <c r="AQ171" s="412"/>
      <c r="AR171" s="287"/>
      <c r="AS171" s="287"/>
      <c r="AT171" s="406"/>
      <c r="AU171" s="406"/>
      <c r="AV171" s="406"/>
      <c r="AW171" s="406"/>
      <c r="AX171" s="406"/>
      <c r="AY171" s="303">
        <f t="shared" si="43"/>
        <v>0</v>
      </c>
      <c r="AZ171" s="303"/>
      <c r="BA171" s="303">
        <f t="shared" si="41"/>
        <v>0</v>
      </c>
      <c r="BB171" s="412" t="s">
        <v>3121</v>
      </c>
      <c r="BC171" s="412"/>
      <c r="BD171" s="412"/>
      <c r="BE171" s="412"/>
      <c r="BF171" s="412"/>
      <c r="BG171" s="412"/>
      <c r="BH171" s="287"/>
    </row>
    <row r="172" spans="1:61" ht="30" hidden="1" customHeight="1" x14ac:dyDescent="0.35">
      <c r="A172" s="250">
        <v>8168</v>
      </c>
      <c r="B172" s="250">
        <v>369</v>
      </c>
      <c r="C172" s="249">
        <v>2023</v>
      </c>
      <c r="D172" s="249"/>
      <c r="E172" s="249" t="s">
        <v>812</v>
      </c>
      <c r="F172" s="249" t="s">
        <v>813</v>
      </c>
      <c r="G172" s="250">
        <f t="shared" ca="1" si="35"/>
        <v>-367</v>
      </c>
      <c r="H172" s="251">
        <v>44974</v>
      </c>
      <c r="I172" s="249">
        <f t="shared" si="42"/>
        <v>52</v>
      </c>
      <c r="J172" s="251">
        <v>45026</v>
      </c>
      <c r="K172" s="249" t="str">
        <f t="shared" si="37"/>
        <v>DENTRO DO PRAZO</v>
      </c>
      <c r="L172" s="249" t="s">
        <v>3122</v>
      </c>
      <c r="M172" s="250">
        <v>248</v>
      </c>
      <c r="N172" s="249" t="s">
        <v>1016</v>
      </c>
      <c r="O172" s="249" t="s">
        <v>816</v>
      </c>
      <c r="P172" s="249" t="s">
        <v>817</v>
      </c>
      <c r="Q172" s="249" t="s">
        <v>3123</v>
      </c>
      <c r="R172" s="249"/>
      <c r="S172" s="249" t="s">
        <v>3124</v>
      </c>
      <c r="T172" s="249" t="s">
        <v>3125</v>
      </c>
      <c r="U172" s="251">
        <v>45068</v>
      </c>
      <c r="V172" s="235" t="s">
        <v>3126</v>
      </c>
      <c r="W172" s="251">
        <v>45034</v>
      </c>
      <c r="X172" s="249" t="s">
        <v>825</v>
      </c>
      <c r="Y172" s="249" t="s">
        <v>3119</v>
      </c>
      <c r="Z172" s="252" t="s">
        <v>2013</v>
      </c>
      <c r="AA172" s="252" t="s">
        <v>825</v>
      </c>
      <c r="AB172" s="252"/>
      <c r="AC172" s="252" t="s">
        <v>2014</v>
      </c>
      <c r="AD172" s="252">
        <v>8300</v>
      </c>
      <c r="AE172" s="331">
        <f t="shared" ref="AE172:AE192" si="44">AG172+AH172-AF172</f>
        <v>0</v>
      </c>
      <c r="AF172" s="331">
        <v>8300</v>
      </c>
      <c r="AG172" s="329">
        <v>0</v>
      </c>
      <c r="AH172" s="335">
        <v>8300</v>
      </c>
      <c r="AI172" s="267" t="s">
        <v>825</v>
      </c>
      <c r="AJ172" s="265" t="s">
        <v>825</v>
      </c>
      <c r="AK172" s="249" t="s">
        <v>825</v>
      </c>
      <c r="AL172" s="253" t="s">
        <v>2484</v>
      </c>
      <c r="AM172" s="249" t="s">
        <v>828</v>
      </c>
      <c r="AN172" s="249" t="s">
        <v>35</v>
      </c>
      <c r="AO172" s="249" t="s">
        <v>1132</v>
      </c>
      <c r="AP172" s="249" t="s">
        <v>3127</v>
      </c>
      <c r="AQ172" s="269" t="s">
        <v>3128</v>
      </c>
      <c r="AR172" s="249" t="s">
        <v>3129</v>
      </c>
      <c r="AS172" s="249"/>
      <c r="AT172" s="251"/>
      <c r="AU172" s="251"/>
      <c r="AV172" s="251"/>
      <c r="AW172" s="251"/>
      <c r="AX172" s="251"/>
      <c r="AY172" s="250">
        <f t="shared" si="43"/>
        <v>0</v>
      </c>
      <c r="AZ172" s="250"/>
      <c r="BA172" s="250">
        <f t="shared" si="41"/>
        <v>8300</v>
      </c>
      <c r="BB172" s="269" t="s">
        <v>3130</v>
      </c>
      <c r="BC172" s="269"/>
      <c r="BD172" s="269"/>
      <c r="BE172" s="269"/>
      <c r="BF172" s="269"/>
      <c r="BG172" s="273">
        <v>45314</v>
      </c>
      <c r="BH172" s="249"/>
    </row>
    <row r="173" spans="1:61" ht="30" hidden="1" customHeight="1" x14ac:dyDescent="0.3">
      <c r="A173" s="250">
        <v>8169</v>
      </c>
      <c r="B173" s="245" t="s">
        <v>1998</v>
      </c>
      <c r="C173" s="249">
        <v>2023</v>
      </c>
      <c r="D173" s="249"/>
      <c r="E173" s="249" t="s">
        <v>1943</v>
      </c>
      <c r="F173" s="249" t="s">
        <v>813</v>
      </c>
      <c r="G173" s="250">
        <f t="shared" ca="1" si="35"/>
        <v>-398</v>
      </c>
      <c r="H173" s="251">
        <v>44979</v>
      </c>
      <c r="I173" s="249">
        <f t="shared" si="42"/>
        <v>16</v>
      </c>
      <c r="J173" s="251">
        <v>44995</v>
      </c>
      <c r="K173" s="249" t="str">
        <f t="shared" si="37"/>
        <v>DENTRO DO PRAZO</v>
      </c>
      <c r="L173" s="249" t="s">
        <v>3131</v>
      </c>
      <c r="M173" s="250">
        <v>13540</v>
      </c>
      <c r="N173" s="249" t="s">
        <v>1016</v>
      </c>
      <c r="O173" s="249" t="s">
        <v>816</v>
      </c>
      <c r="P173" s="249" t="s">
        <v>817</v>
      </c>
      <c r="Q173" s="249" t="s">
        <v>1008</v>
      </c>
      <c r="R173" s="249"/>
      <c r="S173" s="249" t="s">
        <v>1010</v>
      </c>
      <c r="T173" s="249" t="s">
        <v>3132</v>
      </c>
      <c r="U173" s="251">
        <v>44621</v>
      </c>
      <c r="V173" s="235" t="s">
        <v>3133</v>
      </c>
      <c r="W173" s="251">
        <v>44995</v>
      </c>
      <c r="X173" s="249" t="s">
        <v>825</v>
      </c>
      <c r="Y173" s="249" t="s">
        <v>823</v>
      </c>
      <c r="Z173" s="252" t="s">
        <v>2013</v>
      </c>
      <c r="AA173" s="252" t="s">
        <v>825</v>
      </c>
      <c r="AB173" s="252" t="s">
        <v>825</v>
      </c>
      <c r="AC173" s="252" t="s">
        <v>2014</v>
      </c>
      <c r="AD173" s="252">
        <v>28000</v>
      </c>
      <c r="AE173" s="331">
        <f t="shared" si="44"/>
        <v>28000</v>
      </c>
      <c r="AF173" s="331"/>
      <c r="AG173" s="329">
        <v>28000</v>
      </c>
      <c r="AH173" s="329">
        <v>0</v>
      </c>
      <c r="AI173" s="267" t="s">
        <v>825</v>
      </c>
      <c r="AJ173" s="265" t="s">
        <v>825</v>
      </c>
      <c r="AK173" s="249" t="s">
        <v>825</v>
      </c>
      <c r="AL173" s="253" t="s">
        <v>1276</v>
      </c>
      <c r="AM173" s="249" t="s">
        <v>873</v>
      </c>
      <c r="AN173" s="249" t="s">
        <v>28</v>
      </c>
      <c r="AO173" s="249" t="s">
        <v>1132</v>
      </c>
      <c r="AP173" s="249" t="s">
        <v>3134</v>
      </c>
      <c r="AQ173" s="269" t="s">
        <v>3135</v>
      </c>
      <c r="AR173" s="249" t="s">
        <v>3136</v>
      </c>
      <c r="AS173" s="249"/>
      <c r="AT173" s="251"/>
      <c r="AU173" s="251"/>
      <c r="AV173" s="251"/>
      <c r="AW173" s="251"/>
      <c r="AX173" s="251"/>
      <c r="AY173" s="250">
        <f t="shared" si="43"/>
        <v>0</v>
      </c>
      <c r="AZ173" s="250"/>
      <c r="BA173" s="250">
        <f t="shared" si="41"/>
        <v>28000</v>
      </c>
      <c r="BB173" s="269" t="s">
        <v>3137</v>
      </c>
      <c r="BC173" s="269"/>
      <c r="BD173" s="269"/>
      <c r="BE173" s="269"/>
      <c r="BF173" s="269"/>
      <c r="BG173" s="269"/>
      <c r="BH173" s="249" t="s">
        <v>3138</v>
      </c>
    </row>
    <row r="174" spans="1:61" ht="30" hidden="1" customHeight="1" x14ac:dyDescent="0.3">
      <c r="A174" s="250">
        <v>8170</v>
      </c>
      <c r="B174" s="250">
        <v>211</v>
      </c>
      <c r="C174" s="249">
        <v>2023</v>
      </c>
      <c r="D174" s="249"/>
      <c r="E174" s="249" t="s">
        <v>812</v>
      </c>
      <c r="F174" s="249" t="s">
        <v>813</v>
      </c>
      <c r="G174" s="250">
        <f t="shared" ca="1" si="35"/>
        <v>-341</v>
      </c>
      <c r="H174" s="251">
        <v>44979</v>
      </c>
      <c r="I174" s="249">
        <f t="shared" si="42"/>
        <v>73</v>
      </c>
      <c r="J174" s="251">
        <v>45052</v>
      </c>
      <c r="K174" s="249" t="str">
        <f t="shared" si="37"/>
        <v>DENTRO DO PRAZO</v>
      </c>
      <c r="L174" s="249" t="s">
        <v>3139</v>
      </c>
      <c r="M174" s="250">
        <v>13542</v>
      </c>
      <c r="N174" s="249" t="s">
        <v>1016</v>
      </c>
      <c r="O174" s="249" t="s">
        <v>816</v>
      </c>
      <c r="P174" s="249" t="s">
        <v>817</v>
      </c>
      <c r="Q174" s="249" t="s">
        <v>3140</v>
      </c>
      <c r="R174" s="249"/>
      <c r="S174" s="249" t="s">
        <v>3141</v>
      </c>
      <c r="T174" s="249" t="s">
        <v>3142</v>
      </c>
      <c r="U174" s="251">
        <v>44987</v>
      </c>
      <c r="V174" s="235" t="s">
        <v>3143</v>
      </c>
      <c r="W174" s="251">
        <v>45052</v>
      </c>
      <c r="X174" s="249" t="s">
        <v>825</v>
      </c>
      <c r="Y174" s="249" t="s">
        <v>1211</v>
      </c>
      <c r="Z174" s="252" t="s">
        <v>2013</v>
      </c>
      <c r="AA174" s="252" t="s">
        <v>825</v>
      </c>
      <c r="AB174" s="252" t="s">
        <v>825</v>
      </c>
      <c r="AC174" s="252" t="s">
        <v>2014</v>
      </c>
      <c r="AD174" s="252">
        <v>18000</v>
      </c>
      <c r="AE174" s="331">
        <f t="shared" si="44"/>
        <v>9000</v>
      </c>
      <c r="AF174" s="331"/>
      <c r="AG174" s="329">
        <v>9000</v>
      </c>
      <c r="AH174" s="329">
        <v>0</v>
      </c>
      <c r="AI174" s="267" t="s">
        <v>825</v>
      </c>
      <c r="AJ174" s="265" t="s">
        <v>825</v>
      </c>
      <c r="AK174" s="249" t="s">
        <v>825</v>
      </c>
      <c r="AL174" s="253" t="s">
        <v>1276</v>
      </c>
      <c r="AM174" s="249" t="s">
        <v>873</v>
      </c>
      <c r="AN174" s="249" t="s">
        <v>28</v>
      </c>
      <c r="AO174" s="249" t="s">
        <v>1132</v>
      </c>
      <c r="AP174" s="249" t="s">
        <v>3144</v>
      </c>
      <c r="AQ174" s="269" t="s">
        <v>3145</v>
      </c>
      <c r="AR174" s="249" t="s">
        <v>3146</v>
      </c>
      <c r="AS174" s="249"/>
      <c r="AT174" s="251"/>
      <c r="AU174" s="251"/>
      <c r="AV174" s="251"/>
      <c r="AW174" s="251"/>
      <c r="AX174" s="251"/>
      <c r="AY174" s="250">
        <f t="shared" si="43"/>
        <v>0</v>
      </c>
      <c r="AZ174" s="250"/>
      <c r="BA174" s="250">
        <f t="shared" si="41"/>
        <v>9000</v>
      </c>
      <c r="BB174" s="269" t="s">
        <v>3147</v>
      </c>
      <c r="BC174" s="269"/>
      <c r="BD174" s="269"/>
      <c r="BE174" s="269"/>
      <c r="BF174" s="269"/>
      <c r="BG174" s="273">
        <v>44949</v>
      </c>
      <c r="BH174" s="249"/>
    </row>
    <row r="175" spans="1:61" ht="30" hidden="1" customHeight="1" x14ac:dyDescent="0.3">
      <c r="A175" s="250">
        <v>8171</v>
      </c>
      <c r="B175" s="245" t="s">
        <v>1998</v>
      </c>
      <c r="C175" s="249">
        <v>2023</v>
      </c>
      <c r="D175" s="249"/>
      <c r="E175" s="249" t="s">
        <v>1943</v>
      </c>
      <c r="F175" s="249" t="s">
        <v>813</v>
      </c>
      <c r="G175" s="250">
        <f t="shared" ca="1" si="35"/>
        <v>-412</v>
      </c>
      <c r="H175" s="251">
        <v>44980</v>
      </c>
      <c r="I175" s="249">
        <f t="shared" si="42"/>
        <v>1</v>
      </c>
      <c r="J175" s="251">
        <v>44981</v>
      </c>
      <c r="K175" s="249" t="str">
        <f t="shared" si="37"/>
        <v>FORA DE PRAZO</v>
      </c>
      <c r="L175" s="249" t="s">
        <v>3148</v>
      </c>
      <c r="M175" s="250">
        <v>13533</v>
      </c>
      <c r="N175" s="249" t="s">
        <v>1016</v>
      </c>
      <c r="O175" s="249" t="s">
        <v>816</v>
      </c>
      <c r="P175" s="249" t="s">
        <v>817</v>
      </c>
      <c r="Q175" s="249" t="s">
        <v>3149</v>
      </c>
      <c r="R175" s="249"/>
      <c r="S175" s="249" t="s">
        <v>3150</v>
      </c>
      <c r="T175" s="249" t="s">
        <v>3151</v>
      </c>
      <c r="U175" s="251">
        <v>44994</v>
      </c>
      <c r="V175" s="235" t="s">
        <v>3152</v>
      </c>
      <c r="W175" s="251">
        <v>44981</v>
      </c>
      <c r="X175" s="249" t="s">
        <v>825</v>
      </c>
      <c r="Y175" s="249" t="s">
        <v>846</v>
      </c>
      <c r="Z175" s="252" t="s">
        <v>2013</v>
      </c>
      <c r="AA175" s="252" t="s">
        <v>825</v>
      </c>
      <c r="AB175" s="252" t="s">
        <v>825</v>
      </c>
      <c r="AC175" s="252" t="s">
        <v>2014</v>
      </c>
      <c r="AD175" s="252">
        <v>2000</v>
      </c>
      <c r="AE175" s="331">
        <f t="shared" si="44"/>
        <v>2000</v>
      </c>
      <c r="AF175" s="331"/>
      <c r="AG175" s="329">
        <v>2000</v>
      </c>
      <c r="AH175" s="329">
        <v>0</v>
      </c>
      <c r="AI175" s="267" t="s">
        <v>825</v>
      </c>
      <c r="AJ175" s="265" t="s">
        <v>825</v>
      </c>
      <c r="AK175" s="249" t="s">
        <v>825</v>
      </c>
      <c r="AL175" s="253" t="s">
        <v>2484</v>
      </c>
      <c r="AM175" s="249" t="s">
        <v>828</v>
      </c>
      <c r="AN175" s="249" t="s">
        <v>908</v>
      </c>
      <c r="AO175" s="249" t="s">
        <v>1132</v>
      </c>
      <c r="AP175" s="249" t="s">
        <v>3153</v>
      </c>
      <c r="AQ175" s="269" t="s">
        <v>3154</v>
      </c>
      <c r="AR175" s="249" t="s">
        <v>3155</v>
      </c>
      <c r="AS175" s="249"/>
      <c r="AT175" s="251"/>
      <c r="AU175" s="251"/>
      <c r="AV175" s="251"/>
      <c r="AW175" s="251"/>
      <c r="AX175" s="251"/>
      <c r="AY175" s="250">
        <f t="shared" si="43"/>
        <v>0</v>
      </c>
      <c r="AZ175" s="250"/>
      <c r="BA175" s="250">
        <f t="shared" si="41"/>
        <v>2000</v>
      </c>
      <c r="BB175" s="269" t="s">
        <v>3156</v>
      </c>
      <c r="BC175" s="269"/>
      <c r="BD175" s="269"/>
      <c r="BE175" s="269"/>
      <c r="BF175" s="269"/>
      <c r="BG175" s="269"/>
      <c r="BH175" s="249"/>
    </row>
    <row r="176" spans="1:61" ht="30" hidden="1" customHeight="1" x14ac:dyDescent="0.3">
      <c r="A176" s="250">
        <v>8172</v>
      </c>
      <c r="B176" s="245" t="s">
        <v>1998</v>
      </c>
      <c r="C176" s="249">
        <v>2023</v>
      </c>
      <c r="D176" s="249"/>
      <c r="E176" s="249" t="s">
        <v>1943</v>
      </c>
      <c r="F176" s="249" t="s">
        <v>813</v>
      </c>
      <c r="G176" s="250">
        <f t="shared" ca="1" si="35"/>
        <v>-429</v>
      </c>
      <c r="H176" s="251">
        <v>44980</v>
      </c>
      <c r="I176" s="249">
        <f t="shared" si="42"/>
        <v>-16</v>
      </c>
      <c r="J176" s="251">
        <v>44964</v>
      </c>
      <c r="K176" s="249" t="str">
        <f t="shared" si="37"/>
        <v>RETROATIVO</v>
      </c>
      <c r="L176" s="249" t="s">
        <v>3157</v>
      </c>
      <c r="M176" s="250">
        <v>13499</v>
      </c>
      <c r="N176" s="249" t="s">
        <v>1016</v>
      </c>
      <c r="O176" s="249" t="s">
        <v>816</v>
      </c>
      <c r="P176" s="249" t="s">
        <v>817</v>
      </c>
      <c r="Q176" s="249" t="s">
        <v>3158</v>
      </c>
      <c r="R176" s="249"/>
      <c r="S176" s="249" t="s">
        <v>3159</v>
      </c>
      <c r="T176" s="249" t="s">
        <v>3151</v>
      </c>
      <c r="U176" s="251">
        <v>44984</v>
      </c>
      <c r="V176" s="235" t="s">
        <v>3160</v>
      </c>
      <c r="W176" s="251">
        <v>44599</v>
      </c>
      <c r="X176" s="249" t="s">
        <v>825</v>
      </c>
      <c r="Y176" s="249" t="s">
        <v>846</v>
      </c>
      <c r="Z176" s="252" t="s">
        <v>2013</v>
      </c>
      <c r="AA176" s="252" t="s">
        <v>825</v>
      </c>
      <c r="AB176" s="252" t="s">
        <v>825</v>
      </c>
      <c r="AC176" s="252" t="s">
        <v>2014</v>
      </c>
      <c r="AD176" s="252">
        <v>2000</v>
      </c>
      <c r="AE176" s="331">
        <f t="shared" si="44"/>
        <v>2000</v>
      </c>
      <c r="AF176" s="331"/>
      <c r="AG176" s="329">
        <v>2000</v>
      </c>
      <c r="AH176" s="329">
        <v>0</v>
      </c>
      <c r="AI176" s="267" t="s">
        <v>825</v>
      </c>
      <c r="AJ176" s="265" t="s">
        <v>825</v>
      </c>
      <c r="AK176" s="249" t="s">
        <v>825</v>
      </c>
      <c r="AL176" s="253" t="s">
        <v>2484</v>
      </c>
      <c r="AM176" s="249" t="s">
        <v>828</v>
      </c>
      <c r="AN176" s="249" t="s">
        <v>908</v>
      </c>
      <c r="AO176" s="249" t="s">
        <v>1132</v>
      </c>
      <c r="AP176" s="249"/>
      <c r="AQ176" s="269"/>
      <c r="AR176" s="249"/>
      <c r="AS176" s="249"/>
      <c r="AT176" s="251"/>
      <c r="AU176" s="251"/>
      <c r="AV176" s="251"/>
      <c r="AW176" s="251"/>
      <c r="AX176" s="251"/>
      <c r="AY176" s="250">
        <f t="shared" si="43"/>
        <v>0</v>
      </c>
      <c r="AZ176" s="250"/>
      <c r="BA176" s="250">
        <f t="shared" si="41"/>
        <v>2000</v>
      </c>
      <c r="BB176" s="269" t="s">
        <v>3161</v>
      </c>
      <c r="BC176" s="269"/>
      <c r="BD176" s="269"/>
      <c r="BE176" s="269"/>
      <c r="BF176" s="269"/>
      <c r="BG176" s="269"/>
      <c r="BH176" s="249"/>
    </row>
    <row r="177" spans="1:60" ht="30" hidden="1" customHeight="1" x14ac:dyDescent="0.3">
      <c r="A177" s="250">
        <v>8173</v>
      </c>
      <c r="B177" s="245" t="s">
        <v>1998</v>
      </c>
      <c r="C177" s="249">
        <v>2023</v>
      </c>
      <c r="D177" s="249"/>
      <c r="E177" s="249" t="s">
        <v>812</v>
      </c>
      <c r="F177" s="249" t="s">
        <v>813</v>
      </c>
      <c r="G177" s="250">
        <f t="shared" ca="1" si="35"/>
        <v>-408</v>
      </c>
      <c r="H177" s="251">
        <v>44980</v>
      </c>
      <c r="I177" s="249">
        <f t="shared" si="42"/>
        <v>5</v>
      </c>
      <c r="J177" s="251">
        <v>44985</v>
      </c>
      <c r="K177" s="249" t="str">
        <f t="shared" si="37"/>
        <v>FORA DE PRAZO</v>
      </c>
      <c r="L177" s="249" t="s">
        <v>3162</v>
      </c>
      <c r="M177" s="250" t="s">
        <v>3163</v>
      </c>
      <c r="N177" s="249" t="s">
        <v>1016</v>
      </c>
      <c r="O177" s="249" t="s">
        <v>816</v>
      </c>
      <c r="P177" s="249" t="s">
        <v>817</v>
      </c>
      <c r="Q177" s="249" t="s">
        <v>3164</v>
      </c>
      <c r="R177" s="249"/>
      <c r="S177" s="249" t="s">
        <v>3165</v>
      </c>
      <c r="T177" s="249" t="s">
        <v>3166</v>
      </c>
      <c r="U177" s="251">
        <v>44986</v>
      </c>
      <c r="V177" s="235" t="s">
        <v>3167</v>
      </c>
      <c r="W177" s="251">
        <v>44986</v>
      </c>
      <c r="X177" s="249" t="s">
        <v>825</v>
      </c>
      <c r="Y177" s="249" t="s">
        <v>846</v>
      </c>
      <c r="Z177" s="252" t="s">
        <v>2013</v>
      </c>
      <c r="AA177" s="252" t="s">
        <v>825</v>
      </c>
      <c r="AB177" s="252" t="s">
        <v>825</v>
      </c>
      <c r="AC177" s="252" t="s">
        <v>2014</v>
      </c>
      <c r="AD177" s="252" t="s">
        <v>3163</v>
      </c>
      <c r="AE177" s="331">
        <f t="shared" si="44"/>
        <v>0</v>
      </c>
      <c r="AF177" s="331"/>
      <c r="AG177" s="329">
        <v>0</v>
      </c>
      <c r="AH177" s="329">
        <v>0</v>
      </c>
      <c r="AI177" s="267" t="s">
        <v>825</v>
      </c>
      <c r="AJ177" s="265" t="s">
        <v>825</v>
      </c>
      <c r="AK177" s="249" t="s">
        <v>825</v>
      </c>
      <c r="AL177" s="253" t="s">
        <v>3168</v>
      </c>
      <c r="AM177" s="249" t="s">
        <v>828</v>
      </c>
      <c r="AN177" s="249" t="s">
        <v>908</v>
      </c>
      <c r="AO177" s="249" t="s">
        <v>1132</v>
      </c>
      <c r="AP177" s="249" t="s">
        <v>3169</v>
      </c>
      <c r="AQ177" s="269" t="s">
        <v>3170</v>
      </c>
      <c r="AR177" s="249" t="s">
        <v>3171</v>
      </c>
      <c r="AS177" s="249"/>
      <c r="AT177" s="251"/>
      <c r="AU177" s="251"/>
      <c r="AV177" s="251"/>
      <c r="AW177" s="251"/>
      <c r="AX177" s="251"/>
      <c r="AY177" s="250">
        <f t="shared" si="43"/>
        <v>0</v>
      </c>
      <c r="AZ177" s="250"/>
      <c r="BA177" s="250">
        <f t="shared" si="41"/>
        <v>0</v>
      </c>
      <c r="BB177" s="269" t="s">
        <v>3172</v>
      </c>
      <c r="BC177" s="269"/>
      <c r="BD177" s="269"/>
      <c r="BE177" s="269"/>
      <c r="BF177" s="269"/>
      <c r="BG177" s="273">
        <v>45314</v>
      </c>
      <c r="BH177" s="249"/>
    </row>
    <row r="178" spans="1:60" ht="30" hidden="1" customHeight="1" x14ac:dyDescent="0.3">
      <c r="A178" s="250">
        <v>8174</v>
      </c>
      <c r="B178" s="245" t="s">
        <v>1998</v>
      </c>
      <c r="C178" s="249">
        <v>2023</v>
      </c>
      <c r="D178" s="249"/>
      <c r="E178" s="249" t="s">
        <v>1943</v>
      </c>
      <c r="F178" s="249" t="s">
        <v>813</v>
      </c>
      <c r="G178" s="250">
        <f t="shared" ca="1" si="35"/>
        <v>-408</v>
      </c>
      <c r="H178" s="251">
        <v>44984</v>
      </c>
      <c r="I178" s="249">
        <f t="shared" si="42"/>
        <v>1</v>
      </c>
      <c r="J178" s="251">
        <v>44985</v>
      </c>
      <c r="K178" s="249" t="str">
        <f t="shared" si="37"/>
        <v>FORA DE PRAZO</v>
      </c>
      <c r="L178" s="249" t="s">
        <v>3173</v>
      </c>
      <c r="M178" s="250">
        <v>13568</v>
      </c>
      <c r="N178" s="249" t="s">
        <v>839</v>
      </c>
      <c r="O178" s="249" t="s">
        <v>816</v>
      </c>
      <c r="P178" s="249" t="s">
        <v>817</v>
      </c>
      <c r="Q178" s="249" t="s">
        <v>3174</v>
      </c>
      <c r="R178" s="249"/>
      <c r="S178" s="249" t="s">
        <v>3175</v>
      </c>
      <c r="T178" s="249" t="s">
        <v>3084</v>
      </c>
      <c r="U178" s="251">
        <v>44984</v>
      </c>
      <c r="V178" s="235" t="s">
        <v>3176</v>
      </c>
      <c r="W178" s="251">
        <v>44985</v>
      </c>
      <c r="X178" s="249" t="s">
        <v>825</v>
      </c>
      <c r="Y178" s="249" t="s">
        <v>846</v>
      </c>
      <c r="Z178" s="252" t="s">
        <v>2013</v>
      </c>
      <c r="AA178" s="252" t="s">
        <v>825</v>
      </c>
      <c r="AB178" s="252" t="s">
        <v>825</v>
      </c>
      <c r="AC178" s="252" t="s">
        <v>2014</v>
      </c>
      <c r="AD178" s="252">
        <v>2000</v>
      </c>
      <c r="AE178" s="331">
        <f t="shared" si="44"/>
        <v>2000</v>
      </c>
      <c r="AF178" s="331"/>
      <c r="AG178" s="329">
        <v>2000</v>
      </c>
      <c r="AH178" s="329">
        <v>0</v>
      </c>
      <c r="AI178" s="267" t="s">
        <v>825</v>
      </c>
      <c r="AJ178" s="265" t="s">
        <v>825</v>
      </c>
      <c r="AK178" s="249" t="s">
        <v>825</v>
      </c>
      <c r="AL178" s="253" t="s">
        <v>2484</v>
      </c>
      <c r="AM178" s="249" t="s">
        <v>997</v>
      </c>
      <c r="AN178" s="249" t="s">
        <v>829</v>
      </c>
      <c r="AO178" s="249" t="s">
        <v>1132</v>
      </c>
      <c r="AP178" s="249" t="s">
        <v>3177</v>
      </c>
      <c r="AQ178" s="269" t="s">
        <v>3178</v>
      </c>
      <c r="AR178" s="249" t="s">
        <v>3179</v>
      </c>
      <c r="AS178" s="249"/>
      <c r="AT178" s="251"/>
      <c r="AU178" s="251"/>
      <c r="AV178" s="251"/>
      <c r="AW178" s="251"/>
      <c r="AX178" s="251"/>
      <c r="AY178" s="250">
        <f t="shared" si="43"/>
        <v>0</v>
      </c>
      <c r="AZ178" s="250"/>
      <c r="BA178" s="250">
        <f t="shared" si="41"/>
        <v>2000</v>
      </c>
      <c r="BB178" s="269" t="s">
        <v>3180</v>
      </c>
      <c r="BC178" s="269"/>
      <c r="BD178" s="269"/>
      <c r="BE178" s="269"/>
      <c r="BF178" s="269"/>
      <c r="BG178" s="269" t="s">
        <v>2049</v>
      </c>
      <c r="BH178" s="249"/>
    </row>
    <row r="179" spans="1:60" ht="30" customHeight="1" x14ac:dyDescent="0.3">
      <c r="A179" s="250">
        <v>8176</v>
      </c>
      <c r="B179" s="250">
        <v>379</v>
      </c>
      <c r="C179" s="249">
        <v>2023</v>
      </c>
      <c r="D179" s="249" t="s">
        <v>2197</v>
      </c>
      <c r="E179" s="249" t="s">
        <v>1943</v>
      </c>
      <c r="F179" s="249" t="s">
        <v>813</v>
      </c>
      <c r="G179" s="250">
        <f t="shared" ca="1" si="35"/>
        <v>-393</v>
      </c>
      <c r="H179" s="251">
        <v>45000</v>
      </c>
      <c r="I179" s="249">
        <f t="shared" si="42"/>
        <v>0</v>
      </c>
      <c r="J179" s="251">
        <v>45000</v>
      </c>
      <c r="K179" s="249" t="str">
        <f t="shared" si="37"/>
        <v>RETROATIVO</v>
      </c>
      <c r="L179" s="249" t="s">
        <v>3181</v>
      </c>
      <c r="M179" s="250">
        <v>13578</v>
      </c>
      <c r="N179" s="249" t="s">
        <v>839</v>
      </c>
      <c r="O179" s="249" t="s">
        <v>816</v>
      </c>
      <c r="P179" s="249" t="s">
        <v>1029</v>
      </c>
      <c r="Q179" s="249" t="s">
        <v>2597</v>
      </c>
      <c r="R179" s="249"/>
      <c r="S179" s="249" t="s">
        <v>2598</v>
      </c>
      <c r="T179" s="249" t="s">
        <v>3182</v>
      </c>
      <c r="U179" s="251">
        <v>45000</v>
      </c>
      <c r="V179" s="235" t="s">
        <v>3183</v>
      </c>
      <c r="W179" s="251">
        <v>45061</v>
      </c>
      <c r="X179" s="249" t="s">
        <v>825</v>
      </c>
      <c r="Y179" s="249" t="s">
        <v>1389</v>
      </c>
      <c r="Z179" s="252" t="s">
        <v>2013</v>
      </c>
      <c r="AA179" s="252" t="s">
        <v>825</v>
      </c>
      <c r="AB179" s="252"/>
      <c r="AC179" s="252" t="s">
        <v>2014</v>
      </c>
      <c r="AD179" s="252">
        <v>65604.759999999995</v>
      </c>
      <c r="AE179" s="331">
        <f t="shared" si="44"/>
        <v>35664.76</v>
      </c>
      <c r="AF179" s="331"/>
      <c r="AG179" s="329">
        <v>0</v>
      </c>
      <c r="AH179" s="329">
        <v>35664.76</v>
      </c>
      <c r="AI179" s="267" t="s">
        <v>825</v>
      </c>
      <c r="AJ179" s="265" t="s">
        <v>825</v>
      </c>
      <c r="AK179" s="249" t="s">
        <v>825</v>
      </c>
      <c r="AL179" s="253" t="s">
        <v>1941</v>
      </c>
      <c r="AM179" s="249" t="s">
        <v>1951</v>
      </c>
      <c r="AN179" s="249" t="s">
        <v>41</v>
      </c>
      <c r="AO179" s="249" t="s">
        <v>1132</v>
      </c>
      <c r="AP179" s="249"/>
      <c r="AQ179" s="269"/>
      <c r="AR179" s="249"/>
      <c r="AS179" s="249"/>
      <c r="AT179" s="251"/>
      <c r="AU179" s="251"/>
      <c r="AV179" s="251"/>
      <c r="AW179" s="251"/>
      <c r="AX179" s="251"/>
      <c r="AY179" s="250">
        <f t="shared" si="43"/>
        <v>0</v>
      </c>
      <c r="AZ179" s="250"/>
      <c r="BA179" s="250">
        <f t="shared" si="41"/>
        <v>35664.76</v>
      </c>
      <c r="BB179" s="269" t="s">
        <v>3184</v>
      </c>
      <c r="BC179" s="269" t="s">
        <v>3185</v>
      </c>
      <c r="BD179" s="269"/>
      <c r="BE179" s="269"/>
      <c r="BF179" s="269"/>
      <c r="BG179" s="269"/>
      <c r="BH179" s="249"/>
    </row>
    <row r="180" spans="1:60" ht="30" hidden="1" customHeight="1" x14ac:dyDescent="0.35">
      <c r="A180" s="250">
        <v>8177</v>
      </c>
      <c r="B180" s="250">
        <v>212</v>
      </c>
      <c r="C180" s="249">
        <v>2023</v>
      </c>
      <c r="D180" s="249"/>
      <c r="E180" s="249" t="s">
        <v>812</v>
      </c>
      <c r="F180" s="249" t="s">
        <v>813</v>
      </c>
      <c r="G180" s="250">
        <f t="shared" ca="1" si="35"/>
        <v>-412</v>
      </c>
      <c r="H180" s="251">
        <v>44986</v>
      </c>
      <c r="I180" s="249">
        <f t="shared" si="42"/>
        <v>-5</v>
      </c>
      <c r="J180" s="251">
        <v>44981</v>
      </c>
      <c r="K180" s="249" t="str">
        <f t="shared" si="37"/>
        <v>RETROATIVO</v>
      </c>
      <c r="L180" s="249" t="s">
        <v>3186</v>
      </c>
      <c r="M180" s="250">
        <v>13553</v>
      </c>
      <c r="N180" s="249" t="s">
        <v>914</v>
      </c>
      <c r="O180" s="249" t="s">
        <v>816</v>
      </c>
      <c r="P180" s="249" t="s">
        <v>817</v>
      </c>
      <c r="Q180" s="249" t="s">
        <v>3187</v>
      </c>
      <c r="R180" s="249"/>
      <c r="S180" s="249" t="s">
        <v>3188</v>
      </c>
      <c r="T180" s="249" t="s">
        <v>3189</v>
      </c>
      <c r="U180" s="251">
        <v>44651</v>
      </c>
      <c r="V180" s="235" t="s">
        <v>3152</v>
      </c>
      <c r="W180" s="251">
        <v>45122</v>
      </c>
      <c r="X180" s="249" t="s">
        <v>825</v>
      </c>
      <c r="Y180" s="249" t="s">
        <v>846</v>
      </c>
      <c r="Z180" s="252" t="s">
        <v>2013</v>
      </c>
      <c r="AA180" s="252" t="s">
        <v>825</v>
      </c>
      <c r="AB180" s="252" t="s">
        <v>825</v>
      </c>
      <c r="AC180" s="252" t="s">
        <v>2014</v>
      </c>
      <c r="AD180" s="252">
        <v>7920</v>
      </c>
      <c r="AE180" s="331">
        <f t="shared" si="44"/>
        <v>7920</v>
      </c>
      <c r="AF180" s="331"/>
      <c r="AG180" s="329">
        <f>1584+1584</f>
        <v>3168</v>
      </c>
      <c r="AH180" s="335">
        <v>4752</v>
      </c>
      <c r="AI180" s="267" t="s">
        <v>825</v>
      </c>
      <c r="AJ180" s="265" t="s">
        <v>825</v>
      </c>
      <c r="AK180" s="249" t="s">
        <v>825</v>
      </c>
      <c r="AL180" s="253" t="s">
        <v>907</v>
      </c>
      <c r="AM180" s="249" t="s">
        <v>828</v>
      </c>
      <c r="AN180" s="249" t="s">
        <v>908</v>
      </c>
      <c r="AO180" s="249" t="s">
        <v>1132</v>
      </c>
      <c r="AP180" s="249" t="s">
        <v>3190</v>
      </c>
      <c r="AQ180" s="269" t="s">
        <v>3191</v>
      </c>
      <c r="AR180" s="249" t="s">
        <v>3192</v>
      </c>
      <c r="AS180" s="249"/>
      <c r="AT180" s="251"/>
      <c r="AU180" s="251"/>
      <c r="AV180" s="251"/>
      <c r="AW180" s="251"/>
      <c r="AX180" s="251"/>
      <c r="AY180" s="250">
        <f t="shared" si="43"/>
        <v>0</v>
      </c>
      <c r="AZ180" s="250"/>
      <c r="BA180" s="250">
        <f t="shared" si="41"/>
        <v>7920</v>
      </c>
      <c r="BB180" s="269" t="s">
        <v>3193</v>
      </c>
      <c r="BC180" s="269"/>
      <c r="BD180" s="269"/>
      <c r="BE180" s="269"/>
      <c r="BF180" s="269"/>
      <c r="BG180" s="273">
        <v>45314</v>
      </c>
      <c r="BH180" s="249"/>
    </row>
    <row r="181" spans="1:60" ht="30" hidden="1" customHeight="1" x14ac:dyDescent="0.35">
      <c r="A181" s="250">
        <v>8179</v>
      </c>
      <c r="B181" s="245" t="s">
        <v>1998</v>
      </c>
      <c r="C181" s="249">
        <v>2023</v>
      </c>
      <c r="D181" s="249"/>
      <c r="E181" s="249" t="s">
        <v>1943</v>
      </c>
      <c r="F181" s="249" t="s">
        <v>813</v>
      </c>
      <c r="G181" s="250">
        <f t="shared" ca="1" si="35"/>
        <v>-388</v>
      </c>
      <c r="H181" s="251">
        <v>44986</v>
      </c>
      <c r="I181" s="249">
        <f t="shared" si="42"/>
        <v>19</v>
      </c>
      <c r="J181" s="251">
        <v>45005</v>
      </c>
      <c r="K181" s="249" t="str">
        <f t="shared" si="37"/>
        <v>DENTRO DO PRAZO</v>
      </c>
      <c r="L181" s="249" t="s">
        <v>3194</v>
      </c>
      <c r="M181" s="250">
        <v>13604</v>
      </c>
      <c r="N181" s="249" t="s">
        <v>914</v>
      </c>
      <c r="O181" s="249" t="s">
        <v>816</v>
      </c>
      <c r="P181" s="249" t="s">
        <v>1979</v>
      </c>
      <c r="Q181" s="249" t="s">
        <v>3195</v>
      </c>
      <c r="R181" s="249"/>
      <c r="S181" s="249" t="s">
        <v>3196</v>
      </c>
      <c r="T181" s="249" t="s">
        <v>3197</v>
      </c>
      <c r="U181" s="251">
        <v>45005</v>
      </c>
      <c r="V181" s="235" t="s">
        <v>3198</v>
      </c>
      <c r="W181" s="251">
        <v>45036</v>
      </c>
      <c r="X181" s="249" t="s">
        <v>825</v>
      </c>
      <c r="Y181" s="249" t="s">
        <v>823</v>
      </c>
      <c r="Z181" s="252" t="s">
        <v>2013</v>
      </c>
      <c r="AA181" s="252" t="s">
        <v>825</v>
      </c>
      <c r="AB181" s="252" t="s">
        <v>825</v>
      </c>
      <c r="AC181" s="252" t="s">
        <v>2014</v>
      </c>
      <c r="AD181" s="252">
        <v>4930</v>
      </c>
      <c r="AE181" s="331">
        <f t="shared" si="44"/>
        <v>4930</v>
      </c>
      <c r="AF181" s="331"/>
      <c r="AG181" s="329">
        <f>3030+1900</f>
        <v>4930</v>
      </c>
      <c r="AH181" s="329">
        <v>0</v>
      </c>
      <c r="AI181" s="267" t="s">
        <v>825</v>
      </c>
      <c r="AJ181" s="265" t="s">
        <v>825</v>
      </c>
      <c r="AK181" s="249" t="s">
        <v>825</v>
      </c>
      <c r="AL181" s="253" t="s">
        <v>3199</v>
      </c>
      <c r="AM181" s="249" t="s">
        <v>1951</v>
      </c>
      <c r="AN181" s="249" t="s">
        <v>22</v>
      </c>
      <c r="AO181" s="249" t="s">
        <v>1132</v>
      </c>
      <c r="AP181" s="249" t="s">
        <v>3200</v>
      </c>
      <c r="AQ181" s="269" t="s">
        <v>3201</v>
      </c>
      <c r="AR181" s="249" t="s">
        <v>3202</v>
      </c>
      <c r="AS181" s="249"/>
      <c r="AT181" s="251"/>
      <c r="AU181" s="251"/>
      <c r="AV181" s="251"/>
      <c r="AW181" s="251"/>
      <c r="AX181" s="251"/>
      <c r="AY181" s="250">
        <f t="shared" si="43"/>
        <v>0</v>
      </c>
      <c r="AZ181" s="250"/>
      <c r="BA181" s="250">
        <f t="shared" si="41"/>
        <v>4930</v>
      </c>
      <c r="BB181" s="271" t="s">
        <v>3203</v>
      </c>
      <c r="BC181" s="269"/>
      <c r="BD181" s="269"/>
      <c r="BE181" s="269"/>
      <c r="BF181" s="269"/>
      <c r="BG181" s="269"/>
      <c r="BH181" s="249"/>
    </row>
    <row r="182" spans="1:60" ht="30" hidden="1" customHeight="1" x14ac:dyDescent="0.35">
      <c r="A182" s="250">
        <v>8180</v>
      </c>
      <c r="B182" s="250">
        <v>213</v>
      </c>
      <c r="C182" s="249">
        <v>2023</v>
      </c>
      <c r="D182" s="249"/>
      <c r="E182" s="249" t="s">
        <v>1943</v>
      </c>
      <c r="F182" s="249" t="s">
        <v>813</v>
      </c>
      <c r="G182" s="250">
        <f t="shared" ca="1" si="35"/>
        <v>-397</v>
      </c>
      <c r="H182" s="251">
        <v>44988</v>
      </c>
      <c r="I182" s="249">
        <f t="shared" si="42"/>
        <v>8</v>
      </c>
      <c r="J182" s="251">
        <v>44996</v>
      </c>
      <c r="K182" s="249" t="str">
        <f t="shared" si="37"/>
        <v>FORA DE PRAZO</v>
      </c>
      <c r="L182" s="249" t="s">
        <v>3204</v>
      </c>
      <c r="M182" s="250">
        <v>13528</v>
      </c>
      <c r="N182" s="249" t="s">
        <v>1016</v>
      </c>
      <c r="O182" s="249" t="s">
        <v>816</v>
      </c>
      <c r="P182" s="249" t="s">
        <v>817</v>
      </c>
      <c r="Q182" s="249" t="s">
        <v>854</v>
      </c>
      <c r="R182" s="249"/>
      <c r="S182" s="249" t="s">
        <v>856</v>
      </c>
      <c r="T182" s="249" t="s">
        <v>3205</v>
      </c>
      <c r="U182" s="251">
        <v>8</v>
      </c>
      <c r="V182" s="235" t="s">
        <v>3206</v>
      </c>
      <c r="W182" s="251">
        <v>45094</v>
      </c>
      <c r="X182" s="249" t="s">
        <v>825</v>
      </c>
      <c r="Y182" s="249" t="s">
        <v>906</v>
      </c>
      <c r="Z182" s="252" t="s">
        <v>2013</v>
      </c>
      <c r="AA182" s="252" t="s">
        <v>825</v>
      </c>
      <c r="AB182" s="252" t="s">
        <v>825</v>
      </c>
      <c r="AC182" s="252" t="s">
        <v>2014</v>
      </c>
      <c r="AD182" s="252">
        <v>10000</v>
      </c>
      <c r="AE182" s="331">
        <f t="shared" si="44"/>
        <v>5000</v>
      </c>
      <c r="AF182" s="331">
        <v>5000</v>
      </c>
      <c r="AG182" s="329">
        <v>5000</v>
      </c>
      <c r="AH182" s="335">
        <v>5000</v>
      </c>
      <c r="AI182" s="267" t="s">
        <v>825</v>
      </c>
      <c r="AJ182" s="265" t="s">
        <v>825</v>
      </c>
      <c r="AK182" s="249" t="s">
        <v>825</v>
      </c>
      <c r="AL182" s="253" t="s">
        <v>907</v>
      </c>
      <c r="AM182" s="249" t="s">
        <v>828</v>
      </c>
      <c r="AN182" s="249" t="s">
        <v>908</v>
      </c>
      <c r="AO182" s="249" t="s">
        <v>1132</v>
      </c>
      <c r="AP182" s="249" t="s">
        <v>862</v>
      </c>
      <c r="AQ182" s="269" t="s">
        <v>3207</v>
      </c>
      <c r="AR182" s="249" t="s">
        <v>864</v>
      </c>
      <c r="AS182" s="249"/>
      <c r="AT182" s="251"/>
      <c r="AU182" s="251"/>
      <c r="AV182" s="251"/>
      <c r="AW182" s="251"/>
      <c r="AX182" s="251"/>
      <c r="AY182" s="250">
        <f t="shared" si="43"/>
        <v>0</v>
      </c>
      <c r="AZ182" s="250"/>
      <c r="BA182" s="250">
        <f t="shared" si="41"/>
        <v>10000</v>
      </c>
      <c r="BB182" s="269" t="s">
        <v>3208</v>
      </c>
      <c r="BC182" s="269"/>
      <c r="BD182" s="269"/>
      <c r="BE182" s="269"/>
      <c r="BF182" s="269"/>
      <c r="BG182" s="269"/>
      <c r="BH182" s="249"/>
    </row>
    <row r="183" spans="1:60" ht="30" hidden="1" customHeight="1" x14ac:dyDescent="0.35">
      <c r="A183" s="250">
        <v>8181</v>
      </c>
      <c r="B183" s="250">
        <v>214</v>
      </c>
      <c r="C183" s="249">
        <v>2023</v>
      </c>
      <c r="D183" s="249"/>
      <c r="E183" s="249" t="s">
        <v>1943</v>
      </c>
      <c r="F183" s="249" t="s">
        <v>813</v>
      </c>
      <c r="G183" s="250">
        <f t="shared" ca="1" si="35"/>
        <v>-394</v>
      </c>
      <c r="H183" s="251">
        <v>44988</v>
      </c>
      <c r="I183" s="249">
        <f t="shared" si="42"/>
        <v>11</v>
      </c>
      <c r="J183" s="251">
        <v>44999</v>
      </c>
      <c r="K183" s="249" t="str">
        <f t="shared" si="37"/>
        <v>FORA DE PRAZO</v>
      </c>
      <c r="L183" s="249" t="s">
        <v>3209</v>
      </c>
      <c r="M183" s="250">
        <v>13552</v>
      </c>
      <c r="N183" s="249" t="s">
        <v>914</v>
      </c>
      <c r="O183" s="249" t="s">
        <v>816</v>
      </c>
      <c r="P183" s="249" t="s">
        <v>817</v>
      </c>
      <c r="Q183" s="249" t="s">
        <v>3210</v>
      </c>
      <c r="R183" s="249"/>
      <c r="S183" s="249" t="s">
        <v>3211</v>
      </c>
      <c r="T183" s="249" t="s">
        <v>3205</v>
      </c>
      <c r="U183" s="251">
        <v>44999</v>
      </c>
      <c r="V183" s="235" t="s">
        <v>3212</v>
      </c>
      <c r="W183" s="251">
        <v>45101</v>
      </c>
      <c r="X183" s="249" t="s">
        <v>825</v>
      </c>
      <c r="Y183" s="249" t="s">
        <v>906</v>
      </c>
      <c r="Z183" s="252" t="s">
        <v>2013</v>
      </c>
      <c r="AA183" s="252" t="s">
        <v>825</v>
      </c>
      <c r="AB183" s="252" t="s">
        <v>825</v>
      </c>
      <c r="AC183" s="252" t="s">
        <v>2014</v>
      </c>
      <c r="AD183" s="252">
        <v>10000</v>
      </c>
      <c r="AE183" s="331">
        <f t="shared" si="44"/>
        <v>2500</v>
      </c>
      <c r="AF183" s="331">
        <v>7500</v>
      </c>
      <c r="AG183" s="329">
        <v>2500</v>
      </c>
      <c r="AH183" s="335">
        <v>7500</v>
      </c>
      <c r="AI183" s="267" t="s">
        <v>825</v>
      </c>
      <c r="AJ183" s="265" t="s">
        <v>825</v>
      </c>
      <c r="AK183" s="249" t="s">
        <v>825</v>
      </c>
      <c r="AL183" s="253" t="s">
        <v>907</v>
      </c>
      <c r="AM183" s="249" t="s">
        <v>828</v>
      </c>
      <c r="AN183" s="249" t="s">
        <v>908</v>
      </c>
      <c r="AO183" s="249" t="s">
        <v>1132</v>
      </c>
      <c r="AP183" s="249" t="s">
        <v>3213</v>
      </c>
      <c r="AQ183" s="269" t="s">
        <v>3214</v>
      </c>
      <c r="AR183" s="249" t="s">
        <v>3215</v>
      </c>
      <c r="AS183" s="249"/>
      <c r="AT183" s="251"/>
      <c r="AU183" s="251"/>
      <c r="AV183" s="251"/>
      <c r="AW183" s="251"/>
      <c r="AX183" s="251"/>
      <c r="AY183" s="250">
        <f t="shared" si="43"/>
        <v>0</v>
      </c>
      <c r="AZ183" s="250"/>
      <c r="BA183" s="250">
        <f t="shared" si="41"/>
        <v>10000</v>
      </c>
      <c r="BB183" s="269" t="s">
        <v>3216</v>
      </c>
      <c r="BC183" s="269"/>
      <c r="BD183" s="269"/>
      <c r="BE183" s="269"/>
      <c r="BF183" s="269"/>
      <c r="BG183" s="269"/>
      <c r="BH183" s="249"/>
    </row>
    <row r="184" spans="1:60" ht="30" hidden="1" customHeight="1" x14ac:dyDescent="0.3">
      <c r="A184" s="250">
        <v>8182</v>
      </c>
      <c r="B184" s="245" t="s">
        <v>1998</v>
      </c>
      <c r="C184" s="249">
        <v>2023</v>
      </c>
      <c r="D184" s="249"/>
      <c r="E184" s="249" t="s">
        <v>1943</v>
      </c>
      <c r="F184" s="249" t="s">
        <v>813</v>
      </c>
      <c r="G184" s="250">
        <f t="shared" ca="1" si="35"/>
        <v>-395</v>
      </c>
      <c r="H184" s="251">
        <v>44988</v>
      </c>
      <c r="I184" s="249">
        <f t="shared" si="42"/>
        <v>10</v>
      </c>
      <c r="J184" s="251">
        <v>44998</v>
      </c>
      <c r="K184" s="249" t="str">
        <f t="shared" si="37"/>
        <v>FORA DE PRAZO</v>
      </c>
      <c r="L184" s="249" t="s">
        <v>3217</v>
      </c>
      <c r="M184" s="250">
        <v>13550</v>
      </c>
      <c r="N184" s="249" t="s">
        <v>914</v>
      </c>
      <c r="O184" s="249" t="s">
        <v>816</v>
      </c>
      <c r="P184" s="249" t="s">
        <v>817</v>
      </c>
      <c r="Q184" s="249" t="s">
        <v>3218</v>
      </c>
      <c r="R184" s="249"/>
      <c r="S184" s="249" t="s">
        <v>3219</v>
      </c>
      <c r="T184" s="249" t="s">
        <v>3220</v>
      </c>
      <c r="U184" s="251">
        <v>45016</v>
      </c>
      <c r="V184" s="235" t="s">
        <v>3221</v>
      </c>
      <c r="W184" s="251">
        <v>44977</v>
      </c>
      <c r="X184" s="249" t="s">
        <v>825</v>
      </c>
      <c r="Y184" s="249" t="s">
        <v>906</v>
      </c>
      <c r="Z184" s="252" t="s">
        <v>2013</v>
      </c>
      <c r="AA184" s="252" t="s">
        <v>825</v>
      </c>
      <c r="AB184" s="252" t="s">
        <v>825</v>
      </c>
      <c r="AC184" s="252" t="s">
        <v>2014</v>
      </c>
      <c r="AD184" s="252">
        <v>6100</v>
      </c>
      <c r="AE184" s="331">
        <f t="shared" si="44"/>
        <v>6100</v>
      </c>
      <c r="AF184" s="331"/>
      <c r="AG184" s="329">
        <f>4370+1730</f>
        <v>6100</v>
      </c>
      <c r="AH184" s="329">
        <v>0</v>
      </c>
      <c r="AI184" s="267" t="s">
        <v>825</v>
      </c>
      <c r="AJ184" s="265" t="s">
        <v>825</v>
      </c>
      <c r="AK184" s="249" t="s">
        <v>825</v>
      </c>
      <c r="AL184" s="253" t="s">
        <v>3199</v>
      </c>
      <c r="AM184" s="249" t="s">
        <v>1951</v>
      </c>
      <c r="AN184" s="249" t="s">
        <v>22</v>
      </c>
      <c r="AO184" s="249" t="s">
        <v>1132</v>
      </c>
      <c r="AP184" s="249" t="s">
        <v>3222</v>
      </c>
      <c r="AQ184" s="269" t="s">
        <v>3223</v>
      </c>
      <c r="AR184" s="249" t="s">
        <v>3224</v>
      </c>
      <c r="AS184" s="249"/>
      <c r="AT184" s="251"/>
      <c r="AU184" s="251"/>
      <c r="AV184" s="251"/>
      <c r="AW184" s="251"/>
      <c r="AX184" s="251"/>
      <c r="AY184" s="250">
        <f t="shared" si="43"/>
        <v>0</v>
      </c>
      <c r="AZ184" s="250"/>
      <c r="BA184" s="250">
        <f t="shared" si="41"/>
        <v>6100</v>
      </c>
      <c r="BB184" s="269" t="s">
        <v>3225</v>
      </c>
      <c r="BC184" s="269"/>
      <c r="BD184" s="269"/>
      <c r="BE184" s="269"/>
      <c r="BF184" s="269"/>
      <c r="BG184" s="269"/>
      <c r="BH184" s="249"/>
    </row>
    <row r="185" spans="1:60" ht="30" hidden="1" customHeight="1" x14ac:dyDescent="0.35">
      <c r="A185" s="250">
        <v>8183</v>
      </c>
      <c r="B185" s="250">
        <v>215</v>
      </c>
      <c r="C185" s="249">
        <v>2023</v>
      </c>
      <c r="D185" s="249"/>
      <c r="E185" s="249" t="s">
        <v>812</v>
      </c>
      <c r="F185" s="249" t="s">
        <v>813</v>
      </c>
      <c r="G185" s="250">
        <f t="shared" ca="1" si="35"/>
        <v>-283</v>
      </c>
      <c r="H185" s="251">
        <v>44988</v>
      </c>
      <c r="I185" s="249">
        <f t="shared" si="42"/>
        <v>122</v>
      </c>
      <c r="J185" s="251">
        <v>45110</v>
      </c>
      <c r="K185" s="249" t="str">
        <f t="shared" si="37"/>
        <v>DENTRO DO PRAZO</v>
      </c>
      <c r="L185" s="249" t="s">
        <v>3226</v>
      </c>
      <c r="M185" s="250">
        <v>13539</v>
      </c>
      <c r="N185" s="249" t="s">
        <v>914</v>
      </c>
      <c r="O185" s="249" t="s">
        <v>816</v>
      </c>
      <c r="P185" s="249" t="s">
        <v>817</v>
      </c>
      <c r="Q185" s="249" t="s">
        <v>3227</v>
      </c>
      <c r="R185" s="249"/>
      <c r="S185" s="249" t="s">
        <v>3228</v>
      </c>
      <c r="T185" s="249" t="s">
        <v>3229</v>
      </c>
      <c r="U185" s="251">
        <v>44286</v>
      </c>
      <c r="V185" s="235" t="s">
        <v>3230</v>
      </c>
      <c r="W185" s="251">
        <v>45110</v>
      </c>
      <c r="X185" s="249" t="s">
        <v>825</v>
      </c>
      <c r="Y185" s="249" t="s">
        <v>1211</v>
      </c>
      <c r="Z185" s="252" t="s">
        <v>2013</v>
      </c>
      <c r="AA185" s="252" t="s">
        <v>825</v>
      </c>
      <c r="AB185" s="252" t="s">
        <v>825</v>
      </c>
      <c r="AC185" s="252" t="s">
        <v>2014</v>
      </c>
      <c r="AD185" s="252">
        <v>2000</v>
      </c>
      <c r="AE185" s="331">
        <f t="shared" si="44"/>
        <v>0</v>
      </c>
      <c r="AF185" s="331">
        <v>2000</v>
      </c>
      <c r="AG185" s="329">
        <v>0</v>
      </c>
      <c r="AH185" s="335">
        <v>2000</v>
      </c>
      <c r="AI185" s="267" t="s">
        <v>825</v>
      </c>
      <c r="AJ185" s="265" t="s">
        <v>825</v>
      </c>
      <c r="AK185" s="249" t="s">
        <v>825</v>
      </c>
      <c r="AL185" s="253" t="s">
        <v>2484</v>
      </c>
      <c r="AM185" s="249" t="s">
        <v>828</v>
      </c>
      <c r="AN185" s="249" t="s">
        <v>908</v>
      </c>
      <c r="AO185" s="249" t="s">
        <v>1132</v>
      </c>
      <c r="AP185" s="249" t="s">
        <v>3231</v>
      </c>
      <c r="AQ185" s="269" t="s">
        <v>3232</v>
      </c>
      <c r="AR185" s="249" t="s">
        <v>3233</v>
      </c>
      <c r="AS185" s="249"/>
      <c r="AT185" s="251"/>
      <c r="AU185" s="251"/>
      <c r="AV185" s="251"/>
      <c r="AW185" s="251"/>
      <c r="AX185" s="251"/>
      <c r="AY185" s="250">
        <f t="shared" si="43"/>
        <v>0</v>
      </c>
      <c r="AZ185" s="250"/>
      <c r="BA185" s="250">
        <f t="shared" si="41"/>
        <v>2000</v>
      </c>
      <c r="BB185" s="269" t="s">
        <v>3234</v>
      </c>
      <c r="BC185" s="269"/>
      <c r="BD185" s="269"/>
      <c r="BE185" s="269"/>
      <c r="BF185" s="269"/>
      <c r="BG185" s="273">
        <v>45314</v>
      </c>
      <c r="BH185" s="249"/>
    </row>
    <row r="186" spans="1:60" ht="30" hidden="1" customHeight="1" x14ac:dyDescent="0.35">
      <c r="A186" s="250">
        <v>8184</v>
      </c>
      <c r="B186" s="250">
        <v>216</v>
      </c>
      <c r="C186" s="249">
        <v>2023</v>
      </c>
      <c r="D186" s="249"/>
      <c r="E186" s="249" t="s">
        <v>1943</v>
      </c>
      <c r="F186" s="249" t="s">
        <v>813</v>
      </c>
      <c r="G186" s="250">
        <f t="shared" ca="1" si="35"/>
        <v>-296</v>
      </c>
      <c r="H186" s="251">
        <v>44988</v>
      </c>
      <c r="I186" s="249">
        <f t="shared" si="42"/>
        <v>109</v>
      </c>
      <c r="J186" s="251">
        <v>45097</v>
      </c>
      <c r="K186" s="249" t="str">
        <f t="shared" si="37"/>
        <v>DENTRO DO PRAZO</v>
      </c>
      <c r="L186" s="249" t="s">
        <v>3235</v>
      </c>
      <c r="M186" s="250">
        <v>13554</v>
      </c>
      <c r="N186" s="249" t="s">
        <v>1016</v>
      </c>
      <c r="O186" s="249" t="s">
        <v>816</v>
      </c>
      <c r="P186" s="249" t="s">
        <v>817</v>
      </c>
      <c r="Q186" s="249" t="s">
        <v>3236</v>
      </c>
      <c r="R186" s="279" t="s">
        <v>3237</v>
      </c>
      <c r="S186" s="249" t="s">
        <v>3238</v>
      </c>
      <c r="T186" s="249" t="s">
        <v>3205</v>
      </c>
      <c r="U186" s="251">
        <v>44992</v>
      </c>
      <c r="V186" s="235" t="s">
        <v>3239</v>
      </c>
      <c r="W186" s="251">
        <v>45097</v>
      </c>
      <c r="X186" s="249" t="s">
        <v>825</v>
      </c>
      <c r="Y186" s="249" t="s">
        <v>906</v>
      </c>
      <c r="Z186" s="252" t="s">
        <v>2013</v>
      </c>
      <c r="AA186" s="252" t="s">
        <v>825</v>
      </c>
      <c r="AB186" s="252" t="s">
        <v>825</v>
      </c>
      <c r="AC186" s="252" t="s">
        <v>2014</v>
      </c>
      <c r="AD186" s="252">
        <v>8000</v>
      </c>
      <c r="AE186" s="331">
        <f t="shared" si="44"/>
        <v>4000</v>
      </c>
      <c r="AF186" s="331">
        <v>2000</v>
      </c>
      <c r="AG186" s="329">
        <v>2000</v>
      </c>
      <c r="AH186" s="335">
        <v>4000</v>
      </c>
      <c r="AI186" s="267" t="s">
        <v>825</v>
      </c>
      <c r="AJ186" s="265" t="s">
        <v>825</v>
      </c>
      <c r="AK186" s="249" t="s">
        <v>825</v>
      </c>
      <c r="AL186" s="253" t="s">
        <v>907</v>
      </c>
      <c r="AM186" s="249" t="s">
        <v>828</v>
      </c>
      <c r="AN186" s="249" t="s">
        <v>908</v>
      </c>
      <c r="AO186" s="249" t="s">
        <v>1132</v>
      </c>
      <c r="AP186" s="249" t="s">
        <v>3240</v>
      </c>
      <c r="AQ186" s="269" t="s">
        <v>3241</v>
      </c>
      <c r="AR186" s="249" t="s">
        <v>3242</v>
      </c>
      <c r="AS186" s="249"/>
      <c r="AT186" s="251"/>
      <c r="AU186" s="251"/>
      <c r="AV186" s="251"/>
      <c r="AW186" s="251"/>
      <c r="AX186" s="251"/>
      <c r="AY186" s="250">
        <f t="shared" si="43"/>
        <v>0</v>
      </c>
      <c r="AZ186" s="250"/>
      <c r="BA186" s="250">
        <f t="shared" si="41"/>
        <v>6000</v>
      </c>
      <c r="BB186" s="269" t="s">
        <v>3243</v>
      </c>
      <c r="BC186" s="269"/>
      <c r="BD186" s="269"/>
      <c r="BE186" s="269"/>
      <c r="BF186" s="269"/>
      <c r="BG186" s="269"/>
      <c r="BH186" s="249"/>
    </row>
    <row r="187" spans="1:60" s="414" customFormat="1" ht="30" hidden="1" customHeight="1" x14ac:dyDescent="0.3">
      <c r="A187" s="303">
        <v>8185</v>
      </c>
      <c r="B187" s="418" t="s">
        <v>1998</v>
      </c>
      <c r="C187" s="287">
        <v>2023</v>
      </c>
      <c r="D187" s="287"/>
      <c r="E187" s="287" t="s">
        <v>1943</v>
      </c>
      <c r="F187" s="287" t="s">
        <v>1936</v>
      </c>
      <c r="G187" s="303">
        <f t="shared" ca="1" si="35"/>
        <v>-388</v>
      </c>
      <c r="H187" s="406">
        <v>44988</v>
      </c>
      <c r="I187" s="287">
        <f t="shared" si="42"/>
        <v>17</v>
      </c>
      <c r="J187" s="406">
        <v>45005</v>
      </c>
      <c r="K187" s="287" t="str">
        <f t="shared" si="37"/>
        <v>DENTRO DO PRAZO</v>
      </c>
      <c r="L187" s="287" t="s">
        <v>3244</v>
      </c>
      <c r="M187" s="303">
        <v>13584</v>
      </c>
      <c r="N187" s="287" t="s">
        <v>914</v>
      </c>
      <c r="O187" s="287" t="s">
        <v>816</v>
      </c>
      <c r="P187" s="287" t="s">
        <v>1959</v>
      </c>
      <c r="Q187" s="287" t="s">
        <v>3245</v>
      </c>
      <c r="R187" s="287"/>
      <c r="S187" s="287" t="s">
        <v>3246</v>
      </c>
      <c r="T187" s="287" t="s">
        <v>3247</v>
      </c>
      <c r="U187" s="406">
        <v>45002</v>
      </c>
      <c r="V187" s="407" t="s">
        <v>3248</v>
      </c>
      <c r="W187" s="406">
        <v>45036</v>
      </c>
      <c r="X187" s="287" t="s">
        <v>825</v>
      </c>
      <c r="Y187" s="287" t="s">
        <v>1211</v>
      </c>
      <c r="Z187" s="408" t="s">
        <v>2013</v>
      </c>
      <c r="AA187" s="408" t="s">
        <v>825</v>
      </c>
      <c r="AB187" s="408" t="s">
        <v>825</v>
      </c>
      <c r="AC187" s="408" t="s">
        <v>2014</v>
      </c>
      <c r="AD187" s="408">
        <v>35900</v>
      </c>
      <c r="AE187" s="408">
        <f t="shared" si="44"/>
        <v>0</v>
      </c>
      <c r="AF187" s="408"/>
      <c r="AG187" s="408">
        <v>0</v>
      </c>
      <c r="AH187" s="408">
        <v>0</v>
      </c>
      <c r="AI187" s="409" t="s">
        <v>825</v>
      </c>
      <c r="AJ187" s="410" t="s">
        <v>825</v>
      </c>
      <c r="AK187" s="287" t="s">
        <v>825</v>
      </c>
      <c r="AL187" s="411" t="s">
        <v>1276</v>
      </c>
      <c r="AM187" s="287" t="s">
        <v>1116</v>
      </c>
      <c r="AN187" s="287" t="s">
        <v>22</v>
      </c>
      <c r="AO187" s="287" t="s">
        <v>1132</v>
      </c>
      <c r="AP187" s="287" t="s">
        <v>3249</v>
      </c>
      <c r="AQ187" s="412" t="s">
        <v>3250</v>
      </c>
      <c r="AR187" s="287" t="s">
        <v>3251</v>
      </c>
      <c r="AS187" s="287"/>
      <c r="AT187" s="406"/>
      <c r="AU187" s="406"/>
      <c r="AV187" s="406"/>
      <c r="AW187" s="406"/>
      <c r="AX187" s="406"/>
      <c r="AY187" s="303">
        <f t="shared" si="43"/>
        <v>0</v>
      </c>
      <c r="AZ187" s="303"/>
      <c r="BA187" s="303">
        <f t="shared" si="41"/>
        <v>0</v>
      </c>
      <c r="BB187" s="412" t="s">
        <v>3252</v>
      </c>
      <c r="BC187" s="412"/>
      <c r="BD187" s="412"/>
      <c r="BE187" s="412"/>
      <c r="BF187" s="412"/>
      <c r="BG187" s="412"/>
      <c r="BH187" s="287"/>
    </row>
    <row r="188" spans="1:60" ht="30" hidden="1" customHeight="1" x14ac:dyDescent="0.3">
      <c r="A188" s="250">
        <v>8189</v>
      </c>
      <c r="B188" s="250">
        <v>1119</v>
      </c>
      <c r="C188" s="249">
        <v>2023</v>
      </c>
      <c r="D188" s="249"/>
      <c r="E188" s="249" t="s">
        <v>836</v>
      </c>
      <c r="F188" s="249" t="s">
        <v>813</v>
      </c>
      <c r="G188" s="250">
        <f t="shared" ca="1" si="35"/>
        <v>-390</v>
      </c>
      <c r="H188" s="251">
        <v>44993</v>
      </c>
      <c r="I188" s="249">
        <f t="shared" si="42"/>
        <v>10</v>
      </c>
      <c r="J188" s="251">
        <v>45003</v>
      </c>
      <c r="K188" s="249" t="str">
        <f t="shared" si="37"/>
        <v>FORA DE PRAZO</v>
      </c>
      <c r="L188" s="249" t="s">
        <v>3253</v>
      </c>
      <c r="M188" s="250">
        <v>12737</v>
      </c>
      <c r="N188" s="249" t="s">
        <v>839</v>
      </c>
      <c r="O188" s="249" t="s">
        <v>816</v>
      </c>
      <c r="P188" s="249" t="s">
        <v>1249</v>
      </c>
      <c r="Q188" s="249" t="s">
        <v>3254</v>
      </c>
      <c r="R188" s="249"/>
      <c r="S188" s="249" t="s">
        <v>2490</v>
      </c>
      <c r="T188" s="249" t="s">
        <v>2491</v>
      </c>
      <c r="U188" s="251">
        <v>44971</v>
      </c>
      <c r="V188" s="235" t="s">
        <v>3255</v>
      </c>
      <c r="W188" s="251">
        <v>45336</v>
      </c>
      <c r="X188" s="250">
        <f ca="1">W188-TODAY()</f>
        <v>-57</v>
      </c>
      <c r="Y188" s="249" t="s">
        <v>846</v>
      </c>
      <c r="Z188" s="252" t="s">
        <v>2013</v>
      </c>
      <c r="AA188" s="252" t="s">
        <v>825</v>
      </c>
      <c r="AB188" s="252" t="s">
        <v>825</v>
      </c>
      <c r="AC188" s="252" t="s">
        <v>2014</v>
      </c>
      <c r="AD188" s="252">
        <v>41474</v>
      </c>
      <c r="AE188" s="331">
        <f t="shared" si="44"/>
        <v>31105.48</v>
      </c>
      <c r="AF188" s="331"/>
      <c r="AG188" s="329">
        <v>0</v>
      </c>
      <c r="AH188" s="329">
        <v>31105.48</v>
      </c>
      <c r="AI188" s="267">
        <v>0</v>
      </c>
      <c r="AJ188" s="265" t="s">
        <v>825</v>
      </c>
      <c r="AK188" s="249" t="s">
        <v>825</v>
      </c>
      <c r="AL188" s="253" t="s">
        <v>1930</v>
      </c>
      <c r="AM188" s="249" t="s">
        <v>1953</v>
      </c>
      <c r="AN188" s="249" t="s">
        <v>14</v>
      </c>
      <c r="AO188" s="249" t="s">
        <v>1132</v>
      </c>
      <c r="AP188" s="249"/>
      <c r="AQ188" s="269"/>
      <c r="AR188" s="249"/>
      <c r="AS188" s="249"/>
      <c r="AT188" s="251"/>
      <c r="AU188" s="251"/>
      <c r="AV188" s="251"/>
      <c r="AW188" s="251"/>
      <c r="AX188" s="251"/>
      <c r="AY188" s="250">
        <f t="shared" si="43"/>
        <v>0</v>
      </c>
      <c r="AZ188" s="250"/>
      <c r="BA188" s="250">
        <f t="shared" si="41"/>
        <v>31105.48</v>
      </c>
      <c r="BB188" s="270" t="s">
        <v>3256</v>
      </c>
      <c r="BC188" s="269"/>
      <c r="BD188" s="269"/>
      <c r="BE188" s="269"/>
      <c r="BF188" s="269"/>
      <c r="BG188" s="269"/>
      <c r="BH188" s="249" t="s">
        <v>3257</v>
      </c>
    </row>
    <row r="189" spans="1:60" ht="30" hidden="1" customHeight="1" x14ac:dyDescent="0.35">
      <c r="A189" s="250">
        <v>8190</v>
      </c>
      <c r="B189" s="245" t="s">
        <v>1998</v>
      </c>
      <c r="C189" s="249">
        <v>2023</v>
      </c>
      <c r="D189" s="249"/>
      <c r="E189" s="249" t="s">
        <v>812</v>
      </c>
      <c r="F189" s="249" t="s">
        <v>1936</v>
      </c>
      <c r="G189" s="250">
        <f t="shared" ca="1" si="35"/>
        <v>-400</v>
      </c>
      <c r="H189" s="251">
        <v>44992</v>
      </c>
      <c r="I189" s="249">
        <f t="shared" si="42"/>
        <v>1</v>
      </c>
      <c r="J189" s="251">
        <v>44993</v>
      </c>
      <c r="K189" s="249" t="str">
        <f t="shared" si="37"/>
        <v>FORA DE PRAZO</v>
      </c>
      <c r="L189" s="249" t="s">
        <v>3258</v>
      </c>
      <c r="M189" s="250">
        <v>13569</v>
      </c>
      <c r="N189" s="249" t="s">
        <v>1016</v>
      </c>
      <c r="O189" s="249" t="s">
        <v>816</v>
      </c>
      <c r="P189" s="249" t="s">
        <v>817</v>
      </c>
      <c r="Q189" s="249" t="s">
        <v>3259</v>
      </c>
      <c r="R189" s="249"/>
      <c r="S189" s="249" t="s">
        <v>3260</v>
      </c>
      <c r="T189" s="249" t="s">
        <v>3261</v>
      </c>
      <c r="U189" s="251">
        <v>45006</v>
      </c>
      <c r="V189" s="235" t="s">
        <v>3262</v>
      </c>
      <c r="W189" s="251">
        <v>44995</v>
      </c>
      <c r="X189" s="249" t="s">
        <v>825</v>
      </c>
      <c r="Y189" s="249" t="s">
        <v>846</v>
      </c>
      <c r="Z189" s="252" t="s">
        <v>2013</v>
      </c>
      <c r="AA189" s="252" t="s">
        <v>825</v>
      </c>
      <c r="AB189" s="252" t="s">
        <v>825</v>
      </c>
      <c r="AC189" s="252" t="s">
        <v>2014</v>
      </c>
      <c r="AD189" s="252">
        <v>6000</v>
      </c>
      <c r="AE189" s="331">
        <f t="shared" si="44"/>
        <v>6000</v>
      </c>
      <c r="AF189" s="331"/>
      <c r="AG189" s="329">
        <v>6000</v>
      </c>
      <c r="AH189" s="329">
        <v>0</v>
      </c>
      <c r="AI189" s="267" t="s">
        <v>825</v>
      </c>
      <c r="AJ189" s="265" t="s">
        <v>825</v>
      </c>
      <c r="AK189" s="249" t="s">
        <v>825</v>
      </c>
      <c r="AL189" s="253" t="s">
        <v>3263</v>
      </c>
      <c r="AM189" s="249" t="s">
        <v>828</v>
      </c>
      <c r="AN189" s="249" t="s">
        <v>829</v>
      </c>
      <c r="AO189" s="249" t="s">
        <v>1132</v>
      </c>
      <c r="AP189" s="249" t="s">
        <v>3264</v>
      </c>
      <c r="AQ189" s="269" t="s">
        <v>3265</v>
      </c>
      <c r="AR189" s="249" t="s">
        <v>3266</v>
      </c>
      <c r="AS189" s="249"/>
      <c r="AT189" s="251"/>
      <c r="AU189" s="251"/>
      <c r="AV189" s="251"/>
      <c r="AW189" s="251"/>
      <c r="AX189" s="251"/>
      <c r="AY189" s="250">
        <f t="shared" si="43"/>
        <v>0</v>
      </c>
      <c r="AZ189" s="250"/>
      <c r="BA189" s="250">
        <f t="shared" si="41"/>
        <v>6000</v>
      </c>
      <c r="BB189" s="269" t="s">
        <v>3267</v>
      </c>
      <c r="BC189" s="269"/>
      <c r="BD189" s="269"/>
      <c r="BE189" s="269"/>
      <c r="BF189" s="269"/>
      <c r="BG189" s="271" t="s">
        <v>3043</v>
      </c>
      <c r="BH189" s="249"/>
    </row>
    <row r="190" spans="1:60" ht="30" hidden="1" customHeight="1" x14ac:dyDescent="0.35">
      <c r="A190" s="250">
        <v>8192</v>
      </c>
      <c r="B190" s="250" t="s">
        <v>3268</v>
      </c>
      <c r="C190" s="249">
        <v>2023</v>
      </c>
      <c r="D190" s="249"/>
      <c r="E190" s="249" t="s">
        <v>836</v>
      </c>
      <c r="F190" s="249" t="s">
        <v>813</v>
      </c>
      <c r="G190" s="250">
        <f t="shared" ca="1" si="35"/>
        <v>-409</v>
      </c>
      <c r="H190" s="251">
        <v>44984</v>
      </c>
      <c r="I190" s="249">
        <f t="shared" si="42"/>
        <v>0</v>
      </c>
      <c r="J190" s="251">
        <v>44984</v>
      </c>
      <c r="K190" s="249" t="str">
        <f t="shared" si="37"/>
        <v>RETROATIVO</v>
      </c>
      <c r="L190" s="249" t="s">
        <v>825</v>
      </c>
      <c r="M190" s="250" t="s">
        <v>825</v>
      </c>
      <c r="N190" s="249" t="s">
        <v>825</v>
      </c>
      <c r="O190" s="249" t="s">
        <v>816</v>
      </c>
      <c r="P190" s="249" t="s">
        <v>3269</v>
      </c>
      <c r="Q190" s="249" t="s">
        <v>3270</v>
      </c>
      <c r="R190" s="249"/>
      <c r="S190" s="249" t="s">
        <v>3271</v>
      </c>
      <c r="T190" s="249" t="s">
        <v>3272</v>
      </c>
      <c r="U190" s="251">
        <v>44984</v>
      </c>
      <c r="V190" s="235" t="s">
        <v>3273</v>
      </c>
      <c r="W190" s="251">
        <v>45275</v>
      </c>
      <c r="X190" s="249"/>
      <c r="Y190" s="249" t="s">
        <v>846</v>
      </c>
      <c r="Z190" s="252" t="s">
        <v>824</v>
      </c>
      <c r="AA190" s="252" t="s">
        <v>825</v>
      </c>
      <c r="AB190" s="252" t="s">
        <v>825</v>
      </c>
      <c r="AC190" s="252" t="s">
        <v>2014</v>
      </c>
      <c r="AD190" s="252">
        <v>3354</v>
      </c>
      <c r="AE190" s="331">
        <f t="shared" si="44"/>
        <v>0</v>
      </c>
      <c r="AF190" s="331"/>
      <c r="AG190" s="329">
        <v>0</v>
      </c>
      <c r="AH190" s="329"/>
      <c r="AI190" s="267" t="s">
        <v>825</v>
      </c>
      <c r="AJ190" s="265" t="s">
        <v>825</v>
      </c>
      <c r="AK190" s="249" t="s">
        <v>825</v>
      </c>
      <c r="AL190" s="253" t="s">
        <v>1276</v>
      </c>
      <c r="AM190" s="249" t="s">
        <v>873</v>
      </c>
      <c r="AN190" s="249" t="s">
        <v>28</v>
      </c>
      <c r="AO190" s="249" t="s">
        <v>1132</v>
      </c>
      <c r="AP190" s="249"/>
      <c r="AQ190" s="269"/>
      <c r="AR190" s="249"/>
      <c r="AS190" s="253"/>
      <c r="AT190" s="253"/>
      <c r="AU190" s="253"/>
      <c r="AV190" s="253"/>
      <c r="AW190" s="253"/>
      <c r="AX190" s="253"/>
      <c r="AY190" s="250">
        <f>AX190-AT190</f>
        <v>0</v>
      </c>
      <c r="AZ190" s="250"/>
      <c r="BA190" s="250">
        <f t="shared" si="41"/>
        <v>0</v>
      </c>
      <c r="BB190" s="271" t="s">
        <v>3274</v>
      </c>
      <c r="BC190" s="269"/>
      <c r="BD190" s="269"/>
      <c r="BE190" s="269"/>
      <c r="BF190" s="269"/>
      <c r="BG190" s="269"/>
      <c r="BH190" s="249"/>
    </row>
    <row r="191" spans="1:60" ht="30" customHeight="1" x14ac:dyDescent="0.3">
      <c r="A191" s="245">
        <v>8192</v>
      </c>
      <c r="B191" s="245" t="s">
        <v>3275</v>
      </c>
      <c r="C191" s="239">
        <v>2023</v>
      </c>
      <c r="D191" s="239" t="s">
        <v>2197</v>
      </c>
      <c r="E191" s="239" t="s">
        <v>812</v>
      </c>
      <c r="F191" s="249" t="s">
        <v>813</v>
      </c>
      <c r="G191" s="250">
        <f t="shared" ca="1" si="35"/>
        <v>-118</v>
      </c>
      <c r="H191" s="240">
        <v>44992</v>
      </c>
      <c r="I191" s="249">
        <v>0</v>
      </c>
      <c r="J191" s="240">
        <v>45275</v>
      </c>
      <c r="K191" s="249" t="str">
        <f t="shared" si="37"/>
        <v>RETROATIVO</v>
      </c>
      <c r="L191" s="238" t="s">
        <v>825</v>
      </c>
      <c r="M191" s="250" t="s">
        <v>825</v>
      </c>
      <c r="N191" s="249" t="s">
        <v>1016</v>
      </c>
      <c r="O191" s="239" t="s">
        <v>816</v>
      </c>
      <c r="P191" s="239" t="s">
        <v>1992</v>
      </c>
      <c r="Q191" s="239" t="s">
        <v>3276</v>
      </c>
      <c r="R191" s="239" t="s">
        <v>3277</v>
      </c>
      <c r="S191" s="239" t="s">
        <v>3271</v>
      </c>
      <c r="T191" s="239" t="s">
        <v>3278</v>
      </c>
      <c r="U191" s="240">
        <v>45048</v>
      </c>
      <c r="V191" s="240" t="s">
        <v>3273</v>
      </c>
      <c r="W191" s="240">
        <v>45275</v>
      </c>
      <c r="X191" s="250">
        <f ca="1">W191-TODAY()</f>
        <v>-118</v>
      </c>
      <c r="Y191" s="239" t="s">
        <v>823</v>
      </c>
      <c r="Z191" s="252" t="s">
        <v>824</v>
      </c>
      <c r="AA191" s="252" t="s">
        <v>825</v>
      </c>
      <c r="AB191" s="252" t="s">
        <v>825</v>
      </c>
      <c r="AC191" s="252" t="s">
        <v>2014</v>
      </c>
      <c r="AD191" s="330" t="s">
        <v>3279</v>
      </c>
      <c r="AE191" s="331">
        <f t="shared" si="44"/>
        <v>0</v>
      </c>
      <c r="AF191" s="339"/>
      <c r="AG191" s="345">
        <v>0</v>
      </c>
      <c r="AH191" s="345"/>
      <c r="AI191" s="266" t="s">
        <v>825</v>
      </c>
      <c r="AJ191" s="315" t="s">
        <v>825</v>
      </c>
      <c r="AK191" s="239" t="s">
        <v>825</v>
      </c>
      <c r="AL191" s="253" t="s">
        <v>1942</v>
      </c>
      <c r="AM191" s="239" t="s">
        <v>873</v>
      </c>
      <c r="AN191" s="239" t="s">
        <v>28</v>
      </c>
      <c r="AO191" s="249" t="s">
        <v>1132</v>
      </c>
      <c r="AP191" s="239"/>
      <c r="AQ191" s="239"/>
      <c r="AR191" s="241"/>
      <c r="AS191" s="241"/>
      <c r="AT191" s="242"/>
      <c r="AU191" s="239"/>
      <c r="AV191" s="275"/>
      <c r="AW191" s="243"/>
      <c r="AX191" s="239"/>
      <c r="AY191" s="250">
        <f t="shared" ref="AY191:AY254" si="45">AX191-AS191</f>
        <v>0</v>
      </c>
      <c r="AZ191" s="250"/>
      <c r="BA191" s="250">
        <f t="shared" si="41"/>
        <v>0</v>
      </c>
      <c r="BB191" s="274" t="s">
        <v>3280</v>
      </c>
      <c r="BC191" s="239"/>
      <c r="BD191" s="239"/>
      <c r="BE191" s="239"/>
      <c r="BF191" s="239"/>
      <c r="BG191" s="273">
        <v>44949</v>
      </c>
      <c r="BH191" s="239"/>
    </row>
    <row r="192" spans="1:60" s="414" customFormat="1" ht="30" hidden="1" customHeight="1" x14ac:dyDescent="0.3">
      <c r="A192" s="303">
        <v>8197</v>
      </c>
      <c r="B192" s="303">
        <v>263</v>
      </c>
      <c r="C192" s="287">
        <v>2023</v>
      </c>
      <c r="D192" s="287"/>
      <c r="E192" s="287" t="s">
        <v>1943</v>
      </c>
      <c r="F192" s="287" t="s">
        <v>813</v>
      </c>
      <c r="G192" s="303">
        <f t="shared" ca="1" si="35"/>
        <v>-384</v>
      </c>
      <c r="H192" s="406">
        <v>44992</v>
      </c>
      <c r="I192" s="287">
        <f t="shared" ref="I192:I218" si="46">_xlfn.DAYS(J192,H192)</f>
        <v>17</v>
      </c>
      <c r="J192" s="406">
        <v>45009</v>
      </c>
      <c r="K192" s="287" t="str">
        <f t="shared" si="37"/>
        <v>DENTRO DO PRAZO</v>
      </c>
      <c r="L192" s="287" t="s">
        <v>3281</v>
      </c>
      <c r="M192" s="303">
        <v>13625</v>
      </c>
      <c r="N192" s="287" t="s">
        <v>914</v>
      </c>
      <c r="O192" s="287" t="s">
        <v>816</v>
      </c>
      <c r="P192" s="287" t="s">
        <v>1029</v>
      </c>
      <c r="Q192" s="287" t="s">
        <v>3282</v>
      </c>
      <c r="R192" s="287"/>
      <c r="S192" s="287" t="s">
        <v>3283</v>
      </c>
      <c r="T192" s="287" t="s">
        <v>3284</v>
      </c>
      <c r="U192" s="406">
        <v>44995</v>
      </c>
      <c r="V192" s="407" t="s">
        <v>3285</v>
      </c>
      <c r="W192" s="406">
        <v>45056</v>
      </c>
      <c r="X192" s="287" t="s">
        <v>825</v>
      </c>
      <c r="Y192" s="287" t="s">
        <v>823</v>
      </c>
      <c r="Z192" s="408" t="s">
        <v>2013</v>
      </c>
      <c r="AA192" s="408" t="s">
        <v>825</v>
      </c>
      <c r="AB192" s="408" t="s">
        <v>825</v>
      </c>
      <c r="AC192" s="408" t="s">
        <v>2014</v>
      </c>
      <c r="AD192" s="408">
        <v>6875</v>
      </c>
      <c r="AE192" s="408">
        <f t="shared" si="44"/>
        <v>0</v>
      </c>
      <c r="AF192" s="408"/>
      <c r="AG192" s="408">
        <v>0</v>
      </c>
      <c r="AH192" s="408">
        <v>0</v>
      </c>
      <c r="AI192" s="409" t="s">
        <v>825</v>
      </c>
      <c r="AJ192" s="410" t="s">
        <v>825</v>
      </c>
      <c r="AK192" s="287" t="s">
        <v>825</v>
      </c>
      <c r="AL192" s="411" t="s">
        <v>1276</v>
      </c>
      <c r="AM192" s="287" t="s">
        <v>1951</v>
      </c>
      <c r="AN192" s="287" t="s">
        <v>41</v>
      </c>
      <c r="AO192" s="287" t="s">
        <v>1132</v>
      </c>
      <c r="AP192" s="287" t="s">
        <v>3286</v>
      </c>
      <c r="AQ192" s="412" t="s">
        <v>3287</v>
      </c>
      <c r="AR192" s="287" t="s">
        <v>3288</v>
      </c>
      <c r="AS192" s="287"/>
      <c r="AT192" s="406"/>
      <c r="AU192" s="406"/>
      <c r="AV192" s="406"/>
      <c r="AW192" s="406"/>
      <c r="AX192" s="406"/>
      <c r="AY192" s="303">
        <f t="shared" si="45"/>
        <v>0</v>
      </c>
      <c r="AZ192" s="303"/>
      <c r="BA192" s="303">
        <f t="shared" si="41"/>
        <v>0</v>
      </c>
      <c r="BB192" s="412" t="s">
        <v>3289</v>
      </c>
      <c r="BC192" s="412"/>
      <c r="BD192" s="412"/>
      <c r="BE192" s="412"/>
      <c r="BF192" s="412"/>
      <c r="BG192" s="412"/>
      <c r="BH192" s="287"/>
    </row>
    <row r="193" spans="1:60" s="414" customFormat="1" ht="30" hidden="1" customHeight="1" x14ac:dyDescent="0.35">
      <c r="A193" s="303">
        <v>8199</v>
      </c>
      <c r="B193" s="303">
        <v>146</v>
      </c>
      <c r="C193" s="287">
        <v>2023</v>
      </c>
      <c r="D193" s="287"/>
      <c r="E193" s="287" t="s">
        <v>1943</v>
      </c>
      <c r="F193" s="287" t="s">
        <v>813</v>
      </c>
      <c r="G193" s="303">
        <f t="shared" ca="1" si="35"/>
        <v>-381</v>
      </c>
      <c r="H193" s="406">
        <v>45002</v>
      </c>
      <c r="I193" s="287">
        <f t="shared" si="46"/>
        <v>10</v>
      </c>
      <c r="J193" s="406">
        <v>45012</v>
      </c>
      <c r="K193" s="287" t="str">
        <f t="shared" si="37"/>
        <v>FORA DE PRAZO</v>
      </c>
      <c r="L193" s="287" t="s">
        <v>3290</v>
      </c>
      <c r="M193" s="303">
        <v>13579</v>
      </c>
      <c r="N193" s="287" t="s">
        <v>839</v>
      </c>
      <c r="O193" s="287" t="s">
        <v>840</v>
      </c>
      <c r="P193" s="287" t="s">
        <v>841</v>
      </c>
      <c r="Q193" s="287" t="s">
        <v>2286</v>
      </c>
      <c r="R193" s="287"/>
      <c r="S193" s="287" t="s">
        <v>2287</v>
      </c>
      <c r="T193" s="287" t="s">
        <v>3291</v>
      </c>
      <c r="U193" s="406">
        <v>45005</v>
      </c>
      <c r="V193" s="407" t="s">
        <v>3292</v>
      </c>
      <c r="W193" s="406">
        <v>45735</v>
      </c>
      <c r="X193" s="303">
        <f ca="1">W193-TODAY()</f>
        <v>342</v>
      </c>
      <c r="Y193" s="287" t="s">
        <v>921</v>
      </c>
      <c r="Z193" s="408" t="s">
        <v>3293</v>
      </c>
      <c r="AA193" s="408" t="s">
        <v>825</v>
      </c>
      <c r="AB193" s="408" t="s">
        <v>3294</v>
      </c>
      <c r="AC193" s="408"/>
      <c r="AD193" s="408" t="e">
        <v>#VALUE!</v>
      </c>
      <c r="AE193" s="408" t="s">
        <v>2182</v>
      </c>
      <c r="AF193" s="408"/>
      <c r="AG193" s="408"/>
      <c r="AH193" s="415" t="s">
        <v>3295</v>
      </c>
      <c r="AI193" s="409">
        <v>0</v>
      </c>
      <c r="AJ193" s="410" t="s">
        <v>825</v>
      </c>
      <c r="AK193" s="287" t="s">
        <v>825</v>
      </c>
      <c r="AL193" s="411" t="s">
        <v>2291</v>
      </c>
      <c r="AM193" s="287" t="s">
        <v>841</v>
      </c>
      <c r="AN193" s="287" t="s">
        <v>16</v>
      </c>
      <c r="AO193" s="287" t="s">
        <v>13</v>
      </c>
      <c r="AP193" s="287"/>
      <c r="AQ193" s="412"/>
      <c r="AR193" s="287"/>
      <c r="AS193" s="287"/>
      <c r="AT193" s="406"/>
      <c r="AU193" s="406"/>
      <c r="AV193" s="406"/>
      <c r="AW193" s="406"/>
      <c r="AX193" s="406"/>
      <c r="AY193" s="303">
        <f t="shared" si="45"/>
        <v>0</v>
      </c>
      <c r="AZ193" s="303"/>
      <c r="BA193" s="303">
        <f t="shared" si="41"/>
        <v>33840</v>
      </c>
      <c r="BB193" s="421" t="s">
        <v>3296</v>
      </c>
      <c r="BC193" s="412"/>
      <c r="BD193" s="412"/>
      <c r="BE193" s="412"/>
      <c r="BF193" s="412"/>
      <c r="BG193" s="412"/>
      <c r="BH193" s="287"/>
    </row>
    <row r="194" spans="1:60" s="395" customFormat="1" ht="30" hidden="1" customHeight="1" x14ac:dyDescent="0.35">
      <c r="A194" s="383">
        <v>8200</v>
      </c>
      <c r="B194" s="383">
        <v>231</v>
      </c>
      <c r="C194" s="249">
        <v>2023</v>
      </c>
      <c r="D194" s="249"/>
      <c r="E194" s="249" t="s">
        <v>1943</v>
      </c>
      <c r="F194" s="249" t="s">
        <v>813</v>
      </c>
      <c r="G194" s="250">
        <f t="shared" ca="1" si="35"/>
        <v>-412</v>
      </c>
      <c r="H194" s="251">
        <v>44993</v>
      </c>
      <c r="I194" s="249">
        <f t="shared" si="46"/>
        <v>-12</v>
      </c>
      <c r="J194" s="251">
        <v>44981</v>
      </c>
      <c r="K194" s="249" t="str">
        <f t="shared" si="37"/>
        <v>RETROATIVO</v>
      </c>
      <c r="L194" s="249" t="s">
        <v>3297</v>
      </c>
      <c r="M194" s="250">
        <v>13546</v>
      </c>
      <c r="N194" s="249" t="s">
        <v>815</v>
      </c>
      <c r="O194" s="384" t="s">
        <v>816</v>
      </c>
      <c r="P194" s="249" t="s">
        <v>817</v>
      </c>
      <c r="Q194" s="384" t="s">
        <v>3298</v>
      </c>
      <c r="R194" s="249" t="s">
        <v>3299</v>
      </c>
      <c r="S194" s="249" t="s">
        <v>3300</v>
      </c>
      <c r="T194" s="384" t="s">
        <v>3301</v>
      </c>
      <c r="U194" s="251">
        <v>44981</v>
      </c>
      <c r="V194" s="141" t="s">
        <v>3085</v>
      </c>
      <c r="W194" s="385">
        <v>45101</v>
      </c>
      <c r="X194" s="249" t="s">
        <v>825</v>
      </c>
      <c r="Y194" s="249" t="s">
        <v>846</v>
      </c>
      <c r="Z194" s="386" t="s">
        <v>2013</v>
      </c>
      <c r="AA194" s="252" t="s">
        <v>825</v>
      </c>
      <c r="AB194" s="386" t="s">
        <v>3302</v>
      </c>
      <c r="AC194" s="252" t="s">
        <v>2014</v>
      </c>
      <c r="AD194" s="386">
        <v>10094.620000000001</v>
      </c>
      <c r="AE194" s="387">
        <f t="shared" ref="AE194:AE215" si="47">AG194+AH194-AF194</f>
        <v>10094.619999999999</v>
      </c>
      <c r="AF194" s="387"/>
      <c r="AG194" s="388">
        <v>2000</v>
      </c>
      <c r="AH194" s="389">
        <v>8094.62</v>
      </c>
      <c r="AI194" s="390" t="s">
        <v>825</v>
      </c>
      <c r="AJ194" s="391" t="s">
        <v>825</v>
      </c>
      <c r="AK194" s="384" t="s">
        <v>825</v>
      </c>
      <c r="AL194" s="392" t="s">
        <v>907</v>
      </c>
      <c r="AM194" s="384" t="s">
        <v>997</v>
      </c>
      <c r="AN194" s="384" t="s">
        <v>829</v>
      </c>
      <c r="AO194" s="384" t="s">
        <v>1132</v>
      </c>
      <c r="AP194" s="384" t="s">
        <v>3303</v>
      </c>
      <c r="AQ194" s="393" t="s">
        <v>3304</v>
      </c>
      <c r="AR194" s="384" t="s">
        <v>3305</v>
      </c>
      <c r="AS194" s="384"/>
      <c r="AT194" s="385"/>
      <c r="AU194" s="385"/>
      <c r="AV194" s="385"/>
      <c r="AW194" s="385"/>
      <c r="AX194" s="385"/>
      <c r="AY194" s="383">
        <f t="shared" si="45"/>
        <v>0</v>
      </c>
      <c r="AZ194" s="383"/>
      <c r="BA194" s="250">
        <f t="shared" si="41"/>
        <v>10094.619999999999</v>
      </c>
      <c r="BB194" s="394" t="s">
        <v>3306</v>
      </c>
      <c r="BC194" s="393"/>
      <c r="BD194" s="393"/>
      <c r="BE194" s="393"/>
      <c r="BF194" s="393"/>
      <c r="BG194" s="393" t="s">
        <v>2049</v>
      </c>
      <c r="BH194" s="384"/>
    </row>
    <row r="195" spans="1:60" s="414" customFormat="1" ht="30" hidden="1" customHeight="1" x14ac:dyDescent="0.3">
      <c r="A195" s="303">
        <v>8201</v>
      </c>
      <c r="B195" s="418" t="s">
        <v>1998</v>
      </c>
      <c r="C195" s="287">
        <v>2023</v>
      </c>
      <c r="D195" s="287"/>
      <c r="E195" s="287" t="s">
        <v>812</v>
      </c>
      <c r="F195" s="287" t="s">
        <v>813</v>
      </c>
      <c r="G195" s="303">
        <f t="shared" ca="1" si="35"/>
        <v>-404</v>
      </c>
      <c r="H195" s="406">
        <v>44993</v>
      </c>
      <c r="I195" s="287">
        <f t="shared" si="46"/>
        <v>-4</v>
      </c>
      <c r="J195" s="406">
        <v>44989</v>
      </c>
      <c r="K195" s="287" t="str">
        <f t="shared" si="37"/>
        <v>RETROATIVO</v>
      </c>
      <c r="L195" s="287" t="s">
        <v>3307</v>
      </c>
      <c r="M195" s="303">
        <v>13545</v>
      </c>
      <c r="N195" s="287" t="s">
        <v>815</v>
      </c>
      <c r="O195" s="287" t="s">
        <v>816</v>
      </c>
      <c r="P195" s="287" t="s">
        <v>817</v>
      </c>
      <c r="Q195" s="287" t="s">
        <v>3308</v>
      </c>
      <c r="R195" s="287"/>
      <c r="S195" s="287" t="s">
        <v>2967</v>
      </c>
      <c r="T195" s="287" t="s">
        <v>3309</v>
      </c>
      <c r="U195" s="406">
        <v>45016</v>
      </c>
      <c r="V195" s="407" t="s">
        <v>3310</v>
      </c>
      <c r="W195" s="406">
        <v>44989</v>
      </c>
      <c r="X195" s="287" t="s">
        <v>825</v>
      </c>
      <c r="Y195" s="287" t="s">
        <v>846</v>
      </c>
      <c r="Z195" s="408" t="s">
        <v>2013</v>
      </c>
      <c r="AA195" s="408" t="s">
        <v>825</v>
      </c>
      <c r="AB195" s="408" t="s">
        <v>825</v>
      </c>
      <c r="AC195" s="408" t="s">
        <v>2014</v>
      </c>
      <c r="AD195" s="408">
        <v>1500</v>
      </c>
      <c r="AE195" s="408">
        <f t="shared" si="47"/>
        <v>0</v>
      </c>
      <c r="AF195" s="408"/>
      <c r="AG195" s="408">
        <v>0</v>
      </c>
      <c r="AH195" s="408">
        <v>0</v>
      </c>
      <c r="AI195" s="409" t="s">
        <v>825</v>
      </c>
      <c r="AJ195" s="410" t="s">
        <v>825</v>
      </c>
      <c r="AK195" s="287" t="s">
        <v>825</v>
      </c>
      <c r="AL195" s="411" t="s">
        <v>2484</v>
      </c>
      <c r="AM195" s="287" t="s">
        <v>828</v>
      </c>
      <c r="AN195" s="287" t="s">
        <v>908</v>
      </c>
      <c r="AO195" s="287" t="s">
        <v>1132</v>
      </c>
      <c r="AP195" s="287" t="s">
        <v>3311</v>
      </c>
      <c r="AQ195" s="412" t="s">
        <v>910</v>
      </c>
      <c r="AR195" s="287" t="s">
        <v>3312</v>
      </c>
      <c r="AS195" s="287"/>
      <c r="AT195" s="406"/>
      <c r="AU195" s="406"/>
      <c r="AV195" s="406"/>
      <c r="AW195" s="406"/>
      <c r="AX195" s="406"/>
      <c r="AY195" s="303">
        <f t="shared" si="45"/>
        <v>0</v>
      </c>
      <c r="AZ195" s="303"/>
      <c r="BA195" s="303">
        <f t="shared" si="41"/>
        <v>0</v>
      </c>
      <c r="BB195" s="412" t="s">
        <v>3313</v>
      </c>
      <c r="BC195" s="412"/>
      <c r="BD195" s="412"/>
      <c r="BE195" s="412"/>
      <c r="BF195" s="412"/>
      <c r="BG195" s="419">
        <v>45314</v>
      </c>
      <c r="BH195" s="287"/>
    </row>
    <row r="196" spans="1:60" ht="30" hidden="1" customHeight="1" x14ac:dyDescent="0.35">
      <c r="A196" s="250">
        <v>8207</v>
      </c>
      <c r="B196" s="250">
        <v>1020</v>
      </c>
      <c r="C196" s="249">
        <v>2023</v>
      </c>
      <c r="D196" s="249"/>
      <c r="E196" s="249" t="s">
        <v>812</v>
      </c>
      <c r="F196" s="249" t="s">
        <v>813</v>
      </c>
      <c r="G196" s="250">
        <f t="shared" ca="1" si="35"/>
        <v>-409</v>
      </c>
      <c r="H196" s="251">
        <v>44984</v>
      </c>
      <c r="I196" s="249">
        <f t="shared" si="46"/>
        <v>0</v>
      </c>
      <c r="J196" s="251">
        <v>44984</v>
      </c>
      <c r="K196" s="249" t="str">
        <f t="shared" si="37"/>
        <v>RETROATIVO</v>
      </c>
      <c r="L196" s="249" t="s">
        <v>3314</v>
      </c>
      <c r="M196" s="250">
        <v>13600</v>
      </c>
      <c r="N196" s="249" t="s">
        <v>1016</v>
      </c>
      <c r="O196" s="249" t="s">
        <v>816</v>
      </c>
      <c r="P196" s="249" t="s">
        <v>817</v>
      </c>
      <c r="Q196" s="249" t="s">
        <v>3315</v>
      </c>
      <c r="R196" s="249"/>
      <c r="S196" s="249" t="s">
        <v>3316</v>
      </c>
      <c r="T196" s="249" t="s">
        <v>3317</v>
      </c>
      <c r="U196" s="251">
        <v>44994</v>
      </c>
      <c r="V196" s="235" t="s">
        <v>3318</v>
      </c>
      <c r="W196" s="251">
        <v>45280</v>
      </c>
      <c r="X196" s="249" t="s">
        <v>825</v>
      </c>
      <c r="Y196" s="249" t="s">
        <v>846</v>
      </c>
      <c r="Z196" s="252" t="s">
        <v>2013</v>
      </c>
      <c r="AA196" s="252" t="s">
        <v>825</v>
      </c>
      <c r="AB196" s="252" t="s">
        <v>825</v>
      </c>
      <c r="AC196" s="252" t="s">
        <v>2014</v>
      </c>
      <c r="AD196" s="252">
        <v>20000</v>
      </c>
      <c r="AE196" s="331">
        <f t="shared" si="47"/>
        <v>5000</v>
      </c>
      <c r="AF196" s="331">
        <v>15000</v>
      </c>
      <c r="AG196" s="329">
        <v>5000</v>
      </c>
      <c r="AH196" s="329">
        <v>15000</v>
      </c>
      <c r="AI196" s="267" t="s">
        <v>825</v>
      </c>
      <c r="AJ196" s="265" t="s">
        <v>825</v>
      </c>
      <c r="AK196" s="249" t="s">
        <v>825</v>
      </c>
      <c r="AL196" s="253" t="s">
        <v>907</v>
      </c>
      <c r="AM196" s="249" t="s">
        <v>1948</v>
      </c>
      <c r="AN196" s="249" t="s">
        <v>26</v>
      </c>
      <c r="AO196" s="249" t="s">
        <v>1132</v>
      </c>
      <c r="AP196" s="249" t="s">
        <v>3319</v>
      </c>
      <c r="AQ196" s="269" t="s">
        <v>3320</v>
      </c>
      <c r="AR196" s="249" t="s">
        <v>3321</v>
      </c>
      <c r="AS196" s="249"/>
      <c r="AT196" s="251"/>
      <c r="AU196" s="251"/>
      <c r="AV196" s="251"/>
      <c r="AW196" s="251"/>
      <c r="AX196" s="251"/>
      <c r="AY196" s="250">
        <f t="shared" si="45"/>
        <v>0</v>
      </c>
      <c r="AZ196" s="250"/>
      <c r="BA196" s="250">
        <f t="shared" si="41"/>
        <v>20000</v>
      </c>
      <c r="BB196" s="272" t="s">
        <v>3322</v>
      </c>
      <c r="BC196" s="269"/>
      <c r="BD196" s="269"/>
      <c r="BE196" s="269"/>
      <c r="BF196" s="269"/>
      <c r="BG196" s="273">
        <v>45314</v>
      </c>
      <c r="BH196" s="249" t="s">
        <v>3323</v>
      </c>
    </row>
    <row r="197" spans="1:60" ht="30" hidden="1" customHeight="1" x14ac:dyDescent="0.35">
      <c r="A197" s="250">
        <v>8208</v>
      </c>
      <c r="B197" s="250">
        <v>721</v>
      </c>
      <c r="C197" s="249">
        <v>2023</v>
      </c>
      <c r="D197" s="249"/>
      <c r="E197" s="249" t="s">
        <v>1943</v>
      </c>
      <c r="F197" s="249" t="s">
        <v>813</v>
      </c>
      <c r="G197" s="250">
        <f t="shared" ca="1" si="35"/>
        <v>-381</v>
      </c>
      <c r="H197" s="251">
        <v>44995</v>
      </c>
      <c r="I197" s="249">
        <f t="shared" si="46"/>
        <v>17</v>
      </c>
      <c r="J197" s="251">
        <v>45012</v>
      </c>
      <c r="K197" s="249" t="str">
        <f t="shared" si="37"/>
        <v>DENTRO DO PRAZO</v>
      </c>
      <c r="L197" s="249" t="s">
        <v>3324</v>
      </c>
      <c r="M197" s="250">
        <v>13614</v>
      </c>
      <c r="N197" s="249" t="s">
        <v>914</v>
      </c>
      <c r="O197" s="249" t="s">
        <v>816</v>
      </c>
      <c r="P197" s="249" t="s">
        <v>1979</v>
      </c>
      <c r="Q197" s="249" t="s">
        <v>2556</v>
      </c>
      <c r="R197" s="249"/>
      <c r="S197" s="249" t="s">
        <v>2557</v>
      </c>
      <c r="T197" s="249" t="s">
        <v>3325</v>
      </c>
      <c r="U197" s="251">
        <v>45006</v>
      </c>
      <c r="V197" s="235" t="s">
        <v>3326</v>
      </c>
      <c r="W197" s="251">
        <v>45767</v>
      </c>
      <c r="X197" s="250">
        <f ca="1">W197-TODAY()</f>
        <v>374</v>
      </c>
      <c r="Y197" s="249" t="s">
        <v>1211</v>
      </c>
      <c r="Z197" s="252" t="s">
        <v>3327</v>
      </c>
      <c r="AA197" s="252" t="s">
        <v>825</v>
      </c>
      <c r="AB197" s="252" t="s">
        <v>825</v>
      </c>
      <c r="AC197" s="252" t="s">
        <v>2014</v>
      </c>
      <c r="AD197" s="252" t="s">
        <v>3328</v>
      </c>
      <c r="AE197" s="331">
        <f t="shared" si="47"/>
        <v>26800</v>
      </c>
      <c r="AF197" s="331"/>
      <c r="AG197" s="329">
        <v>0</v>
      </c>
      <c r="AH197" s="335">
        <v>26800</v>
      </c>
      <c r="AI197" s="267" t="s">
        <v>825</v>
      </c>
      <c r="AJ197" s="265" t="s">
        <v>825</v>
      </c>
      <c r="AK197" s="249" t="s">
        <v>825</v>
      </c>
      <c r="AL197" s="253" t="s">
        <v>2137</v>
      </c>
      <c r="AM197" s="249" t="s">
        <v>1116</v>
      </c>
      <c r="AN197" s="249" t="s">
        <v>22</v>
      </c>
      <c r="AO197" s="249" t="s">
        <v>13</v>
      </c>
      <c r="AP197" s="249" t="s">
        <v>3329</v>
      </c>
      <c r="AQ197" s="269" t="s">
        <v>3330</v>
      </c>
      <c r="AR197" s="249" t="s">
        <v>3331</v>
      </c>
      <c r="AS197" s="249"/>
      <c r="AT197" s="251"/>
      <c r="AU197" s="251"/>
      <c r="AV197" s="251"/>
      <c r="AW197" s="251"/>
      <c r="AX197" s="251"/>
      <c r="AY197" s="250">
        <f t="shared" si="45"/>
        <v>0</v>
      </c>
      <c r="AZ197" s="250"/>
      <c r="BA197" s="250">
        <f t="shared" si="41"/>
        <v>26800</v>
      </c>
      <c r="BB197" s="237" t="s">
        <v>3332</v>
      </c>
      <c r="BC197" s="269"/>
      <c r="BD197" s="269"/>
      <c r="BE197" s="269"/>
      <c r="BF197" s="269"/>
      <c r="BG197" s="269"/>
      <c r="BH197" s="249" t="s">
        <v>3333</v>
      </c>
    </row>
    <row r="198" spans="1:60" ht="30" hidden="1" customHeight="1" x14ac:dyDescent="0.35">
      <c r="A198" s="250">
        <v>8213</v>
      </c>
      <c r="B198" s="250">
        <v>384</v>
      </c>
      <c r="C198" s="249">
        <v>2023</v>
      </c>
      <c r="D198" s="249"/>
      <c r="E198" s="249" t="s">
        <v>812</v>
      </c>
      <c r="F198" s="249" t="s">
        <v>813</v>
      </c>
      <c r="G198" s="250">
        <f t="shared" ref="G198:G261" ca="1" si="48">J198-TODAY()</f>
        <v>-399</v>
      </c>
      <c r="H198" s="251">
        <v>44999</v>
      </c>
      <c r="I198" s="249">
        <f t="shared" si="46"/>
        <v>-5</v>
      </c>
      <c r="J198" s="251">
        <v>44994</v>
      </c>
      <c r="K198" s="249" t="str">
        <f t="shared" ref="K198:K261" si="49">IF(I198&lt;=0,"RETROATIVO",IF(I198&lt;=15,"FORA DE PRAZO",IF(I198&gt;=15,"DENTRO DO PRAZO")))</f>
        <v>RETROATIVO</v>
      </c>
      <c r="L198" s="249" t="s">
        <v>3334</v>
      </c>
      <c r="M198" s="250">
        <v>13580</v>
      </c>
      <c r="N198" s="249" t="s">
        <v>914</v>
      </c>
      <c r="O198" s="249" t="s">
        <v>816</v>
      </c>
      <c r="P198" s="249" t="s">
        <v>817</v>
      </c>
      <c r="Q198" s="249" t="s">
        <v>3335</v>
      </c>
      <c r="R198" s="249"/>
      <c r="S198" s="249" t="s">
        <v>3336</v>
      </c>
      <c r="T198" s="249" t="s">
        <v>3337</v>
      </c>
      <c r="U198" s="251">
        <v>45014</v>
      </c>
      <c r="V198" s="235" t="s">
        <v>3338</v>
      </c>
      <c r="W198" s="251">
        <v>45073</v>
      </c>
      <c r="X198" s="249" t="s">
        <v>825</v>
      </c>
      <c r="Y198" s="249" t="s">
        <v>846</v>
      </c>
      <c r="Z198" s="252" t="s">
        <v>2013</v>
      </c>
      <c r="AA198" s="252" t="s">
        <v>825</v>
      </c>
      <c r="AB198" s="252" t="s">
        <v>825</v>
      </c>
      <c r="AC198" s="252" t="s">
        <v>2014</v>
      </c>
      <c r="AD198" s="252">
        <v>12000</v>
      </c>
      <c r="AE198" s="331">
        <f t="shared" si="47"/>
        <v>9000</v>
      </c>
      <c r="AF198" s="331">
        <v>3000</v>
      </c>
      <c r="AG198" s="329">
        <v>3000</v>
      </c>
      <c r="AH198" s="335">
        <v>9000</v>
      </c>
      <c r="AI198" s="267" t="s">
        <v>825</v>
      </c>
      <c r="AJ198" s="265" t="s">
        <v>825</v>
      </c>
      <c r="AK198" s="249" t="s">
        <v>825</v>
      </c>
      <c r="AL198" s="253" t="s">
        <v>907</v>
      </c>
      <c r="AM198" s="249" t="s">
        <v>828</v>
      </c>
      <c r="AN198" s="249" t="s">
        <v>908</v>
      </c>
      <c r="AO198" s="249" t="s">
        <v>1132</v>
      </c>
      <c r="AP198" s="249" t="s">
        <v>3339</v>
      </c>
      <c r="AQ198" s="269" t="s">
        <v>3340</v>
      </c>
      <c r="AR198" s="249" t="s">
        <v>3341</v>
      </c>
      <c r="AS198" s="249"/>
      <c r="AT198" s="251"/>
      <c r="AU198" s="251"/>
      <c r="AV198" s="251"/>
      <c r="AW198" s="251"/>
      <c r="AX198" s="251"/>
      <c r="AY198" s="250">
        <f t="shared" si="45"/>
        <v>0</v>
      </c>
      <c r="AZ198" s="250"/>
      <c r="BA198" s="250">
        <f t="shared" ref="BA198:BA246" si="50">AG198+AH198</f>
        <v>12000</v>
      </c>
      <c r="BB198" s="269" t="s">
        <v>3342</v>
      </c>
      <c r="BC198" s="269"/>
      <c r="BD198" s="269"/>
      <c r="BE198" s="269"/>
      <c r="BF198" s="269"/>
      <c r="BG198" s="273">
        <v>45314</v>
      </c>
      <c r="BH198" s="249"/>
    </row>
    <row r="199" spans="1:60" ht="30" hidden="1" customHeight="1" x14ac:dyDescent="0.35">
      <c r="A199" s="250">
        <v>8214</v>
      </c>
      <c r="B199" s="250">
        <v>509</v>
      </c>
      <c r="C199" s="249">
        <v>2023</v>
      </c>
      <c r="D199" s="249"/>
      <c r="E199" s="249" t="s">
        <v>1943</v>
      </c>
      <c r="F199" s="249" t="s">
        <v>813</v>
      </c>
      <c r="G199" s="250">
        <f t="shared" ca="1" si="48"/>
        <v>-400</v>
      </c>
      <c r="H199" s="251">
        <v>45000</v>
      </c>
      <c r="I199" s="249">
        <f t="shared" si="46"/>
        <v>-7</v>
      </c>
      <c r="J199" s="251">
        <v>44993</v>
      </c>
      <c r="K199" s="249" t="str">
        <f t="shared" si="49"/>
        <v>RETROATIVO</v>
      </c>
      <c r="L199" s="249" t="s">
        <v>3343</v>
      </c>
      <c r="M199" s="250">
        <v>13641</v>
      </c>
      <c r="N199" s="249" t="s">
        <v>815</v>
      </c>
      <c r="O199" s="249" t="s">
        <v>816</v>
      </c>
      <c r="P199" s="249" t="s">
        <v>817</v>
      </c>
      <c r="Q199" s="249" t="s">
        <v>3344</v>
      </c>
      <c r="R199" s="249"/>
      <c r="S199" s="249" t="s">
        <v>3345</v>
      </c>
      <c r="T199" s="249" t="s">
        <v>3346</v>
      </c>
      <c r="U199" s="251">
        <v>44993</v>
      </c>
      <c r="V199" s="235" t="s">
        <v>3347</v>
      </c>
      <c r="W199" s="251">
        <v>45283</v>
      </c>
      <c r="X199" s="249" t="s">
        <v>825</v>
      </c>
      <c r="Y199" s="249" t="s">
        <v>906</v>
      </c>
      <c r="Z199" s="252" t="s">
        <v>2013</v>
      </c>
      <c r="AA199" s="252" t="s">
        <v>825</v>
      </c>
      <c r="AB199" s="252" t="s">
        <v>825</v>
      </c>
      <c r="AC199" s="252" t="s">
        <v>2014</v>
      </c>
      <c r="AD199" s="252">
        <v>60000</v>
      </c>
      <c r="AE199" s="331">
        <f t="shared" si="47"/>
        <v>60000</v>
      </c>
      <c r="AF199" s="331"/>
      <c r="AG199" s="329">
        <v>6000</v>
      </c>
      <c r="AH199" s="335">
        <v>54000</v>
      </c>
      <c r="AI199" s="267" t="s">
        <v>825</v>
      </c>
      <c r="AJ199" s="265" t="s">
        <v>825</v>
      </c>
      <c r="AK199" s="249" t="s">
        <v>825</v>
      </c>
      <c r="AL199" s="253" t="s">
        <v>907</v>
      </c>
      <c r="AM199" s="249" t="s">
        <v>997</v>
      </c>
      <c r="AN199" s="249" t="s">
        <v>829</v>
      </c>
      <c r="AO199" s="249" t="s">
        <v>1132</v>
      </c>
      <c r="AP199" s="249" t="s">
        <v>3348</v>
      </c>
      <c r="AQ199" s="269" t="s">
        <v>3349</v>
      </c>
      <c r="AR199" s="249" t="s">
        <v>3350</v>
      </c>
      <c r="AS199" s="249"/>
      <c r="AT199" s="251"/>
      <c r="AU199" s="251"/>
      <c r="AV199" s="251"/>
      <c r="AW199" s="251"/>
      <c r="AX199" s="251"/>
      <c r="AY199" s="250">
        <f t="shared" si="45"/>
        <v>0</v>
      </c>
      <c r="AZ199" s="250"/>
      <c r="BA199" s="250">
        <f t="shared" si="50"/>
        <v>60000</v>
      </c>
      <c r="BB199" s="237" t="s">
        <v>3351</v>
      </c>
      <c r="BC199" s="269"/>
      <c r="BD199" s="269"/>
      <c r="BE199" s="269"/>
      <c r="BF199" s="269"/>
      <c r="BG199" s="269" t="s">
        <v>2049</v>
      </c>
      <c r="BH199" s="249"/>
    </row>
    <row r="200" spans="1:60" ht="30" hidden="1" customHeight="1" x14ac:dyDescent="0.35">
      <c r="A200" s="250">
        <v>8215</v>
      </c>
      <c r="B200" s="250">
        <v>513</v>
      </c>
      <c r="C200" s="249">
        <v>2023</v>
      </c>
      <c r="D200" s="249"/>
      <c r="E200" s="249" t="s">
        <v>812</v>
      </c>
      <c r="F200" s="249" t="s">
        <v>1936</v>
      </c>
      <c r="G200" s="250">
        <f t="shared" ca="1" si="48"/>
        <v>-395</v>
      </c>
      <c r="H200" s="251">
        <v>45000</v>
      </c>
      <c r="I200" s="249">
        <f t="shared" si="46"/>
        <v>-2</v>
      </c>
      <c r="J200" s="251">
        <v>44998</v>
      </c>
      <c r="K200" s="249" t="str">
        <f t="shared" si="49"/>
        <v>RETROATIVO</v>
      </c>
      <c r="L200" s="249" t="s">
        <v>3352</v>
      </c>
      <c r="M200" s="250">
        <v>13615</v>
      </c>
      <c r="N200" s="249" t="s">
        <v>815</v>
      </c>
      <c r="O200" s="249" t="s">
        <v>816</v>
      </c>
      <c r="P200" s="249" t="s">
        <v>817</v>
      </c>
      <c r="Q200" s="249" t="s">
        <v>3353</v>
      </c>
      <c r="R200" s="249"/>
      <c r="S200" s="249" t="s">
        <v>3354</v>
      </c>
      <c r="T200" s="249" t="s">
        <v>3355</v>
      </c>
      <c r="U200" s="251">
        <v>45012</v>
      </c>
      <c r="V200" s="235" t="s">
        <v>3221</v>
      </c>
      <c r="W200" s="251">
        <v>45110</v>
      </c>
      <c r="X200" s="249" t="s">
        <v>825</v>
      </c>
      <c r="Y200" s="249" t="s">
        <v>906</v>
      </c>
      <c r="Z200" s="252" t="s">
        <v>2013</v>
      </c>
      <c r="AA200" s="252" t="s">
        <v>825</v>
      </c>
      <c r="AB200" s="252" t="s">
        <v>825</v>
      </c>
      <c r="AC200" s="252" t="s">
        <v>2014</v>
      </c>
      <c r="AD200" s="252">
        <v>16000</v>
      </c>
      <c r="AE200" s="331">
        <f t="shared" si="47"/>
        <v>16000</v>
      </c>
      <c r="AF200" s="331"/>
      <c r="AG200" s="329">
        <v>4000</v>
      </c>
      <c r="AH200" s="329">
        <v>12000</v>
      </c>
      <c r="AI200" s="267" t="s">
        <v>825</v>
      </c>
      <c r="AJ200" s="265" t="s">
        <v>825</v>
      </c>
      <c r="AK200" s="249" t="s">
        <v>825</v>
      </c>
      <c r="AL200" s="253" t="s">
        <v>907</v>
      </c>
      <c r="AM200" s="249" t="s">
        <v>828</v>
      </c>
      <c r="AN200" s="249" t="s">
        <v>829</v>
      </c>
      <c r="AO200" s="249" t="s">
        <v>1132</v>
      </c>
      <c r="AP200" s="249" t="s">
        <v>3356</v>
      </c>
      <c r="AQ200" s="269" t="s">
        <v>3357</v>
      </c>
      <c r="AR200" s="249" t="s">
        <v>3358</v>
      </c>
      <c r="AS200" s="249"/>
      <c r="AT200" s="251"/>
      <c r="AU200" s="251"/>
      <c r="AV200" s="251"/>
      <c r="AW200" s="251"/>
      <c r="AX200" s="251"/>
      <c r="AY200" s="250">
        <f t="shared" si="45"/>
        <v>0</v>
      </c>
      <c r="AZ200" s="250"/>
      <c r="BA200" s="250">
        <f t="shared" si="50"/>
        <v>16000</v>
      </c>
      <c r="BB200" s="269" t="s">
        <v>3359</v>
      </c>
      <c r="BC200" s="269"/>
      <c r="BD200" s="269"/>
      <c r="BE200" s="269"/>
      <c r="BF200" s="269"/>
      <c r="BG200" s="271" t="s">
        <v>3098</v>
      </c>
      <c r="BH200" s="249"/>
    </row>
    <row r="201" spans="1:60" ht="30" hidden="1" customHeight="1" x14ac:dyDescent="0.35">
      <c r="A201" s="250">
        <v>8217</v>
      </c>
      <c r="B201" s="250">
        <v>519</v>
      </c>
      <c r="C201" s="249">
        <v>2023</v>
      </c>
      <c r="D201" s="249"/>
      <c r="E201" s="249" t="s">
        <v>812</v>
      </c>
      <c r="F201" s="249" t="s">
        <v>1936</v>
      </c>
      <c r="G201" s="250">
        <f t="shared" ca="1" si="48"/>
        <v>-391</v>
      </c>
      <c r="H201" s="251">
        <v>45001</v>
      </c>
      <c r="I201" s="249">
        <f t="shared" si="46"/>
        <v>1</v>
      </c>
      <c r="J201" s="251">
        <v>45002</v>
      </c>
      <c r="K201" s="249" t="str">
        <f t="shared" si="49"/>
        <v>FORA DE PRAZO</v>
      </c>
      <c r="L201" s="249" t="s">
        <v>3360</v>
      </c>
      <c r="M201" s="250">
        <v>13613</v>
      </c>
      <c r="N201" s="249" t="s">
        <v>914</v>
      </c>
      <c r="O201" s="249" t="s">
        <v>816</v>
      </c>
      <c r="P201" s="249" t="s">
        <v>1979</v>
      </c>
      <c r="Q201" s="249" t="s">
        <v>3361</v>
      </c>
      <c r="R201" s="249" t="s">
        <v>3362</v>
      </c>
      <c r="S201" s="249" t="s">
        <v>3363</v>
      </c>
      <c r="T201" s="249" t="s">
        <v>3364</v>
      </c>
      <c r="U201" s="251">
        <v>45013</v>
      </c>
      <c r="V201" s="235" t="s">
        <v>3365</v>
      </c>
      <c r="W201" s="251">
        <v>45027</v>
      </c>
      <c r="X201" s="249" t="s">
        <v>825</v>
      </c>
      <c r="Y201" s="249" t="s">
        <v>906</v>
      </c>
      <c r="Z201" s="252" t="s">
        <v>2013</v>
      </c>
      <c r="AA201" s="252" t="s">
        <v>825</v>
      </c>
      <c r="AB201" s="252" t="s">
        <v>825</v>
      </c>
      <c r="AC201" s="252" t="s">
        <v>2014</v>
      </c>
      <c r="AD201" s="252" t="s">
        <v>1464</v>
      </c>
      <c r="AE201" s="331">
        <f t="shared" si="47"/>
        <v>6000</v>
      </c>
      <c r="AF201" s="331"/>
      <c r="AG201" s="329">
        <v>0</v>
      </c>
      <c r="AH201" s="335">
        <v>6000</v>
      </c>
      <c r="AI201" s="267" t="s">
        <v>825</v>
      </c>
      <c r="AJ201" s="265" t="s">
        <v>825</v>
      </c>
      <c r="AK201" s="249" t="s">
        <v>825</v>
      </c>
      <c r="AL201" s="253" t="s">
        <v>1276</v>
      </c>
      <c r="AM201" s="249" t="s">
        <v>1116</v>
      </c>
      <c r="AN201" s="249" t="s">
        <v>22</v>
      </c>
      <c r="AO201" s="249" t="s">
        <v>1132</v>
      </c>
      <c r="AP201" s="249" t="s">
        <v>3366</v>
      </c>
      <c r="AQ201" s="271" t="s">
        <v>3367</v>
      </c>
      <c r="AR201" s="249" t="s">
        <v>3368</v>
      </c>
      <c r="AS201" s="249"/>
      <c r="AT201" s="251"/>
      <c r="AU201" s="251"/>
      <c r="AV201" s="251"/>
      <c r="AW201" s="251"/>
      <c r="AX201" s="251"/>
      <c r="AY201" s="250">
        <f t="shared" si="45"/>
        <v>0</v>
      </c>
      <c r="AZ201" s="250"/>
      <c r="BA201" s="250">
        <f t="shared" si="50"/>
        <v>6000</v>
      </c>
      <c r="BB201" s="269" t="s">
        <v>3369</v>
      </c>
      <c r="BC201" s="269"/>
      <c r="BD201" s="269"/>
      <c r="BE201" s="269"/>
      <c r="BF201" s="269"/>
      <c r="BG201" s="271" t="s">
        <v>3370</v>
      </c>
      <c r="BH201" s="249"/>
    </row>
    <row r="202" spans="1:60" ht="30" hidden="1" customHeight="1" x14ac:dyDescent="0.3">
      <c r="A202" s="250">
        <v>8218</v>
      </c>
      <c r="B202" s="250">
        <v>393</v>
      </c>
      <c r="C202" s="249">
        <v>2023</v>
      </c>
      <c r="D202" s="249"/>
      <c r="E202" s="249" t="s">
        <v>1943</v>
      </c>
      <c r="F202" s="249" t="s">
        <v>813</v>
      </c>
      <c r="G202" s="250">
        <f t="shared" ca="1" si="48"/>
        <v>-362</v>
      </c>
      <c r="H202" s="251">
        <v>45001</v>
      </c>
      <c r="I202" s="249">
        <f t="shared" si="46"/>
        <v>30</v>
      </c>
      <c r="J202" s="251">
        <v>45031</v>
      </c>
      <c r="K202" s="249" t="str">
        <f t="shared" si="49"/>
        <v>DENTRO DO PRAZO</v>
      </c>
      <c r="L202" s="249" t="s">
        <v>3371</v>
      </c>
      <c r="M202" s="250">
        <v>13594</v>
      </c>
      <c r="N202" s="249" t="s">
        <v>1016</v>
      </c>
      <c r="O202" s="249" t="s">
        <v>816</v>
      </c>
      <c r="P202" s="249" t="s">
        <v>817</v>
      </c>
      <c r="Q202" s="249" t="s">
        <v>3372</v>
      </c>
      <c r="R202" s="249"/>
      <c r="S202" s="249" t="s">
        <v>3373</v>
      </c>
      <c r="T202" s="249" t="s">
        <v>3374</v>
      </c>
      <c r="U202" s="251">
        <v>45020</v>
      </c>
      <c r="V202" s="235" t="s">
        <v>3221</v>
      </c>
      <c r="W202" s="251">
        <v>45042</v>
      </c>
      <c r="X202" s="249" t="s">
        <v>825</v>
      </c>
      <c r="Y202" s="249" t="s">
        <v>846</v>
      </c>
      <c r="Z202" s="252" t="s">
        <v>2013</v>
      </c>
      <c r="AA202" s="252" t="s">
        <v>825</v>
      </c>
      <c r="AB202" s="252" t="s">
        <v>825</v>
      </c>
      <c r="AC202" s="252" t="s">
        <v>2014</v>
      </c>
      <c r="AD202" s="252">
        <v>1650</v>
      </c>
      <c r="AE202" s="331">
        <f t="shared" si="47"/>
        <v>1650</v>
      </c>
      <c r="AF202" s="331"/>
      <c r="AG202" s="329">
        <v>825</v>
      </c>
      <c r="AH202" s="329">
        <v>825</v>
      </c>
      <c r="AI202" s="267" t="s">
        <v>825</v>
      </c>
      <c r="AJ202" s="265" t="s">
        <v>825</v>
      </c>
      <c r="AK202" s="249" t="s">
        <v>825</v>
      </c>
      <c r="AL202" s="253" t="s">
        <v>1276</v>
      </c>
      <c r="AM202" s="249" t="s">
        <v>828</v>
      </c>
      <c r="AN202" s="249" t="s">
        <v>35</v>
      </c>
      <c r="AO202" s="249" t="s">
        <v>1132</v>
      </c>
      <c r="AP202" s="249" t="s">
        <v>3375</v>
      </c>
      <c r="AQ202" s="269" t="s">
        <v>3376</v>
      </c>
      <c r="AR202" s="249" t="s">
        <v>3377</v>
      </c>
      <c r="AS202" s="249"/>
      <c r="AT202" s="251"/>
      <c r="AU202" s="251"/>
      <c r="AV202" s="251"/>
      <c r="AW202" s="251"/>
      <c r="AX202" s="251"/>
      <c r="AY202" s="250">
        <f t="shared" si="45"/>
        <v>0</v>
      </c>
      <c r="AZ202" s="250"/>
      <c r="BA202" s="250">
        <f t="shared" si="50"/>
        <v>1650</v>
      </c>
      <c r="BB202" s="269" t="s">
        <v>3378</v>
      </c>
      <c r="BC202" s="269"/>
      <c r="BD202" s="269"/>
      <c r="BE202" s="269"/>
      <c r="BF202" s="269"/>
      <c r="BG202" s="273">
        <v>45224</v>
      </c>
      <c r="BH202" s="249"/>
    </row>
    <row r="203" spans="1:60" ht="30" hidden="1" customHeight="1" x14ac:dyDescent="0.3">
      <c r="A203" s="250">
        <v>8219</v>
      </c>
      <c r="B203" s="245" t="s">
        <v>1998</v>
      </c>
      <c r="C203" s="249">
        <v>2023</v>
      </c>
      <c r="D203" s="249"/>
      <c r="E203" s="249" t="s">
        <v>1943</v>
      </c>
      <c r="F203" s="249" t="s">
        <v>813</v>
      </c>
      <c r="G203" s="250">
        <f t="shared" ca="1" si="48"/>
        <v>-300</v>
      </c>
      <c r="H203" s="251">
        <v>45001</v>
      </c>
      <c r="I203" s="249">
        <f t="shared" si="46"/>
        <v>92</v>
      </c>
      <c r="J203" s="251">
        <v>45093</v>
      </c>
      <c r="K203" s="249" t="str">
        <f t="shared" si="49"/>
        <v>DENTRO DO PRAZO</v>
      </c>
      <c r="L203" s="249" t="s">
        <v>3379</v>
      </c>
      <c r="M203" s="250">
        <v>13595</v>
      </c>
      <c r="N203" s="249" t="s">
        <v>1016</v>
      </c>
      <c r="O203" s="249" t="s">
        <v>816</v>
      </c>
      <c r="P203" s="249" t="s">
        <v>817</v>
      </c>
      <c r="Q203" s="249" t="s">
        <v>3380</v>
      </c>
      <c r="R203" s="249"/>
      <c r="S203" s="249" t="s">
        <v>3381</v>
      </c>
      <c r="T203" s="249" t="s">
        <v>3382</v>
      </c>
      <c r="U203" s="251">
        <v>45020</v>
      </c>
      <c r="V203" s="235" t="s">
        <v>3383</v>
      </c>
      <c r="W203" s="251">
        <v>45031</v>
      </c>
      <c r="X203" s="249" t="s">
        <v>825</v>
      </c>
      <c r="Y203" s="249" t="s">
        <v>1389</v>
      </c>
      <c r="Z203" s="252" t="s">
        <v>2013</v>
      </c>
      <c r="AA203" s="252" t="s">
        <v>825</v>
      </c>
      <c r="AB203" s="252" t="s">
        <v>825</v>
      </c>
      <c r="AC203" s="252" t="s">
        <v>2014</v>
      </c>
      <c r="AD203" s="252">
        <v>15000</v>
      </c>
      <c r="AE203" s="331">
        <f t="shared" si="47"/>
        <v>15000</v>
      </c>
      <c r="AF203" s="331"/>
      <c r="AG203" s="329">
        <v>15000</v>
      </c>
      <c r="AH203" s="329">
        <v>0</v>
      </c>
      <c r="AI203" s="267" t="s">
        <v>825</v>
      </c>
      <c r="AJ203" s="265" t="s">
        <v>825</v>
      </c>
      <c r="AK203" s="249" t="s">
        <v>825</v>
      </c>
      <c r="AL203" s="253" t="s">
        <v>1276</v>
      </c>
      <c r="AM203" s="249" t="s">
        <v>873</v>
      </c>
      <c r="AN203" s="249" t="s">
        <v>28</v>
      </c>
      <c r="AO203" s="249" t="s">
        <v>1132</v>
      </c>
      <c r="AP203" s="249" t="s">
        <v>3384</v>
      </c>
      <c r="AQ203" s="269" t="s">
        <v>3385</v>
      </c>
      <c r="AR203" s="249" t="s">
        <v>3386</v>
      </c>
      <c r="AS203" s="249"/>
      <c r="AT203" s="251"/>
      <c r="AU203" s="251"/>
      <c r="AV203" s="251"/>
      <c r="AW203" s="251"/>
      <c r="AX203" s="251"/>
      <c r="AY203" s="250">
        <f t="shared" si="45"/>
        <v>0</v>
      </c>
      <c r="AZ203" s="250"/>
      <c r="BA203" s="250">
        <f t="shared" si="50"/>
        <v>15000</v>
      </c>
      <c r="BB203" s="269" t="s">
        <v>3387</v>
      </c>
      <c r="BC203" s="269"/>
      <c r="BD203" s="269"/>
      <c r="BE203" s="269"/>
      <c r="BF203" s="269"/>
      <c r="BG203" s="269"/>
      <c r="BH203" s="249"/>
    </row>
    <row r="204" spans="1:60" ht="30" hidden="1" customHeight="1" x14ac:dyDescent="0.35">
      <c r="A204" s="250">
        <v>8220</v>
      </c>
      <c r="B204" s="250">
        <v>317</v>
      </c>
      <c r="C204" s="249">
        <v>2023</v>
      </c>
      <c r="D204" s="249"/>
      <c r="E204" s="249" t="s">
        <v>1943</v>
      </c>
      <c r="F204" s="249" t="s">
        <v>813</v>
      </c>
      <c r="G204" s="250">
        <f t="shared" ca="1" si="48"/>
        <v>-380</v>
      </c>
      <c r="H204" s="251">
        <v>45001</v>
      </c>
      <c r="I204" s="249">
        <f t="shared" si="46"/>
        <v>12</v>
      </c>
      <c r="J204" s="251">
        <v>45013</v>
      </c>
      <c r="K204" s="249" t="str">
        <f t="shared" si="49"/>
        <v>FORA DE PRAZO</v>
      </c>
      <c r="L204" s="249" t="s">
        <v>3388</v>
      </c>
      <c r="M204" s="250">
        <v>13590</v>
      </c>
      <c r="N204" s="249" t="s">
        <v>815</v>
      </c>
      <c r="O204" s="249" t="s">
        <v>816</v>
      </c>
      <c r="P204" s="249" t="s">
        <v>817</v>
      </c>
      <c r="Q204" s="249" t="s">
        <v>3389</v>
      </c>
      <c r="R204" s="249"/>
      <c r="S204" s="249" t="s">
        <v>3390</v>
      </c>
      <c r="T204" s="249" t="s">
        <v>3391</v>
      </c>
      <c r="U204" s="251">
        <v>45032</v>
      </c>
      <c r="V204" s="235" t="s">
        <v>3392</v>
      </c>
      <c r="W204" s="251">
        <v>45093</v>
      </c>
      <c r="X204" s="249" t="s">
        <v>825</v>
      </c>
      <c r="Y204" s="249" t="s">
        <v>823</v>
      </c>
      <c r="Z204" s="252" t="s">
        <v>2013</v>
      </c>
      <c r="AA204" s="252" t="s">
        <v>825</v>
      </c>
      <c r="AB204" s="252" t="s">
        <v>825</v>
      </c>
      <c r="AC204" s="252" t="s">
        <v>2014</v>
      </c>
      <c r="AD204" s="252">
        <v>15000</v>
      </c>
      <c r="AE204" s="331">
        <f t="shared" si="47"/>
        <v>0</v>
      </c>
      <c r="AF204" s="331">
        <v>15000</v>
      </c>
      <c r="AG204" s="329">
        <v>0</v>
      </c>
      <c r="AH204" s="335">
        <v>15000</v>
      </c>
      <c r="AI204" s="267" t="s">
        <v>825</v>
      </c>
      <c r="AJ204" s="265" t="s">
        <v>825</v>
      </c>
      <c r="AK204" s="249" t="s">
        <v>825</v>
      </c>
      <c r="AL204" s="253" t="s">
        <v>1276</v>
      </c>
      <c r="AM204" s="249" t="s">
        <v>873</v>
      </c>
      <c r="AN204" s="249" t="s">
        <v>28</v>
      </c>
      <c r="AO204" s="249" t="s">
        <v>1132</v>
      </c>
      <c r="AP204" s="249" t="s">
        <v>3393</v>
      </c>
      <c r="AQ204" s="269" t="s">
        <v>3394</v>
      </c>
      <c r="AR204" s="249" t="s">
        <v>3395</v>
      </c>
      <c r="AS204" s="249"/>
      <c r="AT204" s="251"/>
      <c r="AU204" s="251"/>
      <c r="AV204" s="251"/>
      <c r="AW204" s="251"/>
      <c r="AX204" s="251"/>
      <c r="AY204" s="250">
        <f t="shared" si="45"/>
        <v>0</v>
      </c>
      <c r="AZ204" s="250"/>
      <c r="BA204" s="250">
        <f t="shared" si="50"/>
        <v>15000</v>
      </c>
      <c r="BB204" s="270" t="s">
        <v>3396</v>
      </c>
      <c r="BC204" s="269"/>
      <c r="BD204" s="269"/>
      <c r="BE204" s="269"/>
      <c r="BF204" s="269"/>
      <c r="BG204" s="269"/>
      <c r="BH204" s="249"/>
    </row>
    <row r="205" spans="1:60" ht="30" hidden="1" customHeight="1" x14ac:dyDescent="0.3">
      <c r="A205" s="250">
        <v>8221</v>
      </c>
      <c r="B205" s="245" t="s">
        <v>1998</v>
      </c>
      <c r="C205" s="249">
        <v>2023</v>
      </c>
      <c r="D205" s="249"/>
      <c r="E205" s="249" t="s">
        <v>1943</v>
      </c>
      <c r="F205" s="249" t="s">
        <v>813</v>
      </c>
      <c r="G205" s="250">
        <f t="shared" ca="1" si="48"/>
        <v>-388</v>
      </c>
      <c r="H205" s="251">
        <v>45001</v>
      </c>
      <c r="I205" s="249">
        <f t="shared" si="46"/>
        <v>4</v>
      </c>
      <c r="J205" s="251">
        <v>45005</v>
      </c>
      <c r="K205" s="249" t="str">
        <f t="shared" si="49"/>
        <v>FORA DE PRAZO</v>
      </c>
      <c r="L205" s="249" t="s">
        <v>3397</v>
      </c>
      <c r="M205" s="250">
        <v>13591</v>
      </c>
      <c r="N205" s="249" t="s">
        <v>815</v>
      </c>
      <c r="O205" s="249" t="s">
        <v>816</v>
      </c>
      <c r="P205" s="249" t="s">
        <v>817</v>
      </c>
      <c r="Q205" s="249" t="s">
        <v>3398</v>
      </c>
      <c r="R205" s="249"/>
      <c r="S205" s="249" t="s">
        <v>3399</v>
      </c>
      <c r="T205" s="249" t="s">
        <v>3400</v>
      </c>
      <c r="U205" s="251">
        <v>45020</v>
      </c>
      <c r="V205" s="235" t="s">
        <v>3365</v>
      </c>
      <c r="W205" s="251">
        <v>45013</v>
      </c>
      <c r="X205" s="249" t="s">
        <v>825</v>
      </c>
      <c r="Y205" s="249" t="s">
        <v>1389</v>
      </c>
      <c r="Z205" s="252" t="s">
        <v>2013</v>
      </c>
      <c r="AA205" s="252" t="s">
        <v>825</v>
      </c>
      <c r="AB205" s="252" t="s">
        <v>825</v>
      </c>
      <c r="AC205" s="252" t="s">
        <v>2014</v>
      </c>
      <c r="AD205" s="252">
        <v>2000</v>
      </c>
      <c r="AE205" s="331">
        <f t="shared" si="47"/>
        <v>2000</v>
      </c>
      <c r="AF205" s="331"/>
      <c r="AG205" s="329">
        <v>2000</v>
      </c>
      <c r="AH205" s="329">
        <v>0</v>
      </c>
      <c r="AI205" s="267" t="s">
        <v>825</v>
      </c>
      <c r="AJ205" s="265" t="s">
        <v>825</v>
      </c>
      <c r="AK205" s="249" t="s">
        <v>825</v>
      </c>
      <c r="AL205" s="253" t="s">
        <v>2484</v>
      </c>
      <c r="AM205" s="249" t="s">
        <v>828</v>
      </c>
      <c r="AN205" s="249" t="s">
        <v>908</v>
      </c>
      <c r="AO205" s="249" t="s">
        <v>1132</v>
      </c>
      <c r="AP205" s="249" t="s">
        <v>3401</v>
      </c>
      <c r="AQ205" s="269" t="s">
        <v>3402</v>
      </c>
      <c r="AR205" s="249" t="s">
        <v>3403</v>
      </c>
      <c r="AS205" s="249"/>
      <c r="AT205" s="251"/>
      <c r="AU205" s="251"/>
      <c r="AV205" s="251"/>
      <c r="AW205" s="251"/>
      <c r="AX205" s="251"/>
      <c r="AY205" s="250">
        <f t="shared" si="45"/>
        <v>0</v>
      </c>
      <c r="AZ205" s="250"/>
      <c r="BA205" s="250">
        <f t="shared" si="50"/>
        <v>2000</v>
      </c>
      <c r="BB205" s="269" t="s">
        <v>3404</v>
      </c>
      <c r="BC205" s="269"/>
      <c r="BD205" s="269"/>
      <c r="BE205" s="269"/>
      <c r="BF205" s="269"/>
      <c r="BG205" s="269"/>
      <c r="BH205" s="249"/>
    </row>
    <row r="206" spans="1:60" ht="30" hidden="1" customHeight="1" x14ac:dyDescent="0.35">
      <c r="A206" s="250">
        <v>8222</v>
      </c>
      <c r="B206" s="250">
        <v>758</v>
      </c>
      <c r="C206" s="249">
        <v>2023</v>
      </c>
      <c r="D206" s="249"/>
      <c r="E206" s="249" t="s">
        <v>1943</v>
      </c>
      <c r="F206" s="249" t="s">
        <v>813</v>
      </c>
      <c r="G206" s="250">
        <f t="shared" ca="1" si="48"/>
        <v>-388</v>
      </c>
      <c r="H206" s="251">
        <v>45001</v>
      </c>
      <c r="I206" s="249">
        <f t="shared" si="46"/>
        <v>4</v>
      </c>
      <c r="J206" s="251">
        <v>45005</v>
      </c>
      <c r="K206" s="249" t="str">
        <f t="shared" si="49"/>
        <v>FORA DE PRAZO</v>
      </c>
      <c r="L206" s="249" t="s">
        <v>3405</v>
      </c>
      <c r="M206" s="250">
        <v>13593</v>
      </c>
      <c r="N206" s="249" t="s">
        <v>879</v>
      </c>
      <c r="O206" s="249" t="s">
        <v>816</v>
      </c>
      <c r="P206" s="249" t="s">
        <v>817</v>
      </c>
      <c r="Q206" s="249" t="s">
        <v>3406</v>
      </c>
      <c r="R206" s="249"/>
      <c r="S206" s="249" t="s">
        <v>3407</v>
      </c>
      <c r="T206" s="249" t="s">
        <v>3408</v>
      </c>
      <c r="U206" s="251">
        <v>45020</v>
      </c>
      <c r="V206" s="235" t="s">
        <v>3409</v>
      </c>
      <c r="W206" s="251">
        <v>45117</v>
      </c>
      <c r="X206" s="249" t="s">
        <v>825</v>
      </c>
      <c r="Y206" s="249" t="s">
        <v>1389</v>
      </c>
      <c r="Z206" s="252" t="s">
        <v>2013</v>
      </c>
      <c r="AA206" s="252" t="s">
        <v>825</v>
      </c>
      <c r="AB206" s="252" t="s">
        <v>825</v>
      </c>
      <c r="AC206" s="252" t="s">
        <v>2014</v>
      </c>
      <c r="AD206" s="252">
        <v>6281.1</v>
      </c>
      <c r="AE206" s="331">
        <f t="shared" si="47"/>
        <v>6281.08</v>
      </c>
      <c r="AF206" s="331"/>
      <c r="AG206" s="329">
        <v>1570.27</v>
      </c>
      <c r="AH206" s="335">
        <f>1570.27*3</f>
        <v>4710.8099999999995</v>
      </c>
      <c r="AI206" s="267" t="s">
        <v>825</v>
      </c>
      <c r="AJ206" s="265" t="s">
        <v>825</v>
      </c>
      <c r="AK206" s="249" t="s">
        <v>825</v>
      </c>
      <c r="AL206" s="253" t="s">
        <v>907</v>
      </c>
      <c r="AM206" s="249" t="s">
        <v>997</v>
      </c>
      <c r="AN206" s="249" t="s">
        <v>829</v>
      </c>
      <c r="AO206" s="249" t="s">
        <v>1132</v>
      </c>
      <c r="AP206" s="249" t="s">
        <v>3410</v>
      </c>
      <c r="AQ206" s="269" t="s">
        <v>3411</v>
      </c>
      <c r="AR206" s="249" t="s">
        <v>3412</v>
      </c>
      <c r="AS206" s="249"/>
      <c r="AT206" s="251"/>
      <c r="AU206" s="251"/>
      <c r="AV206" s="251"/>
      <c r="AW206" s="251"/>
      <c r="AX206" s="251"/>
      <c r="AY206" s="250">
        <f t="shared" si="45"/>
        <v>0</v>
      </c>
      <c r="AZ206" s="250"/>
      <c r="BA206" s="250">
        <f t="shared" si="50"/>
        <v>6281.08</v>
      </c>
      <c r="BB206" s="237" t="s">
        <v>3413</v>
      </c>
      <c r="BC206" s="269"/>
      <c r="BD206" s="269"/>
      <c r="BE206" s="269"/>
      <c r="BF206" s="269"/>
      <c r="BG206" s="269" t="s">
        <v>2049</v>
      </c>
      <c r="BH206" s="249"/>
    </row>
    <row r="207" spans="1:60" ht="30" hidden="1" customHeight="1" x14ac:dyDescent="0.3">
      <c r="A207" s="250">
        <v>8223</v>
      </c>
      <c r="B207" s="245" t="s">
        <v>1998</v>
      </c>
      <c r="C207" s="249">
        <v>2023</v>
      </c>
      <c r="D207" s="249"/>
      <c r="E207" s="249" t="s">
        <v>1943</v>
      </c>
      <c r="F207" s="249" t="s">
        <v>1402</v>
      </c>
      <c r="G207" s="250">
        <f t="shared" ca="1" si="48"/>
        <v>-382</v>
      </c>
      <c r="H207" s="251">
        <v>45005</v>
      </c>
      <c r="I207" s="249">
        <f t="shared" si="46"/>
        <v>6</v>
      </c>
      <c r="J207" s="251">
        <v>45011</v>
      </c>
      <c r="K207" s="249" t="str">
        <f t="shared" si="49"/>
        <v>FORA DE PRAZO</v>
      </c>
      <c r="L207" s="249" t="s">
        <v>3414</v>
      </c>
      <c r="M207" s="250" t="s">
        <v>2327</v>
      </c>
      <c r="N207" s="249" t="s">
        <v>815</v>
      </c>
      <c r="O207" s="249" t="s">
        <v>816</v>
      </c>
      <c r="P207" s="249" t="s">
        <v>551</v>
      </c>
      <c r="Q207" s="249" t="s">
        <v>3415</v>
      </c>
      <c r="R207" s="249"/>
      <c r="S207" s="249" t="s">
        <v>3416</v>
      </c>
      <c r="T207" s="249" t="s">
        <v>3417</v>
      </c>
      <c r="U207" s="251" t="s">
        <v>1921</v>
      </c>
      <c r="V207" s="235" t="s">
        <v>3418</v>
      </c>
      <c r="W207" s="251">
        <v>45071</v>
      </c>
      <c r="X207" s="249" t="s">
        <v>825</v>
      </c>
      <c r="Y207" s="249" t="s">
        <v>1389</v>
      </c>
      <c r="Z207" s="252" t="s">
        <v>2013</v>
      </c>
      <c r="AA207" s="252" t="s">
        <v>825</v>
      </c>
      <c r="AB207" s="252" t="s">
        <v>825</v>
      </c>
      <c r="AC207" s="252" t="s">
        <v>2014</v>
      </c>
      <c r="AD207" s="252">
        <v>3300</v>
      </c>
      <c r="AE207" s="331">
        <f t="shared" si="47"/>
        <v>0</v>
      </c>
      <c r="AF207" s="331"/>
      <c r="AG207" s="329">
        <v>0</v>
      </c>
      <c r="AH207" s="329">
        <v>0</v>
      </c>
      <c r="AI207" s="267" t="s">
        <v>825</v>
      </c>
      <c r="AJ207" s="265" t="s">
        <v>825</v>
      </c>
      <c r="AK207" s="249" t="s">
        <v>825</v>
      </c>
      <c r="AL207" s="253" t="s">
        <v>3419</v>
      </c>
      <c r="AM207" s="249" t="s">
        <v>1116</v>
      </c>
      <c r="AN207" s="249" t="s">
        <v>22</v>
      </c>
      <c r="AO207" s="249" t="s">
        <v>1132</v>
      </c>
      <c r="AP207" s="249"/>
      <c r="AQ207" s="269"/>
      <c r="AR207" s="249"/>
      <c r="AS207" s="249"/>
      <c r="AT207" s="251"/>
      <c r="AU207" s="251"/>
      <c r="AV207" s="251"/>
      <c r="AW207" s="251"/>
      <c r="AX207" s="251"/>
      <c r="AY207" s="250">
        <f t="shared" si="45"/>
        <v>0</v>
      </c>
      <c r="AZ207" s="250"/>
      <c r="BA207" s="250">
        <f t="shared" si="50"/>
        <v>0</v>
      </c>
      <c r="BB207" s="269"/>
      <c r="BC207" s="269"/>
      <c r="BD207" s="269"/>
      <c r="BE207" s="269"/>
      <c r="BF207" s="269"/>
      <c r="BG207" s="269"/>
      <c r="BH207" s="249"/>
    </row>
    <row r="208" spans="1:60" s="414" customFormat="1" ht="30" hidden="1" customHeight="1" x14ac:dyDescent="0.3">
      <c r="A208" s="303">
        <v>8227</v>
      </c>
      <c r="B208" s="303">
        <v>189</v>
      </c>
      <c r="C208" s="287">
        <v>2023</v>
      </c>
      <c r="D208" s="287"/>
      <c r="E208" s="287" t="s">
        <v>836</v>
      </c>
      <c r="F208" s="287" t="s">
        <v>813</v>
      </c>
      <c r="G208" s="303">
        <f t="shared" ca="1" si="48"/>
        <v>-382</v>
      </c>
      <c r="H208" s="406">
        <v>45008</v>
      </c>
      <c r="I208" s="287">
        <f t="shared" si="46"/>
        <v>3</v>
      </c>
      <c r="J208" s="406">
        <v>45011</v>
      </c>
      <c r="K208" s="287" t="str">
        <f t="shared" si="49"/>
        <v>FORA DE PRAZO</v>
      </c>
      <c r="L208" s="287" t="s">
        <v>3414</v>
      </c>
      <c r="M208" s="303">
        <v>13705</v>
      </c>
      <c r="N208" s="287" t="s">
        <v>815</v>
      </c>
      <c r="O208" s="287" t="s">
        <v>816</v>
      </c>
      <c r="P208" s="287" t="s">
        <v>551</v>
      </c>
      <c r="Q208" s="287" t="s">
        <v>3420</v>
      </c>
      <c r="R208" s="287"/>
      <c r="S208" s="287" t="s">
        <v>3421</v>
      </c>
      <c r="T208" s="287" t="s">
        <v>3417</v>
      </c>
      <c r="U208" s="406">
        <v>45072</v>
      </c>
      <c r="V208" s="407" t="s">
        <v>3418</v>
      </c>
      <c r="W208" s="406">
        <v>45072</v>
      </c>
      <c r="X208" s="287" t="s">
        <v>825</v>
      </c>
      <c r="Y208" s="287" t="s">
        <v>1389</v>
      </c>
      <c r="Z208" s="408" t="s">
        <v>2013</v>
      </c>
      <c r="AA208" s="408" t="s">
        <v>825</v>
      </c>
      <c r="AB208" s="408" t="s">
        <v>825</v>
      </c>
      <c r="AC208" s="408" t="s">
        <v>2014</v>
      </c>
      <c r="AD208" s="408">
        <v>3300</v>
      </c>
      <c r="AE208" s="408">
        <f t="shared" si="47"/>
        <v>0</v>
      </c>
      <c r="AF208" s="408"/>
      <c r="AG208" s="408">
        <v>0</v>
      </c>
      <c r="AH208" s="408">
        <v>0</v>
      </c>
      <c r="AI208" s="409" t="s">
        <v>825</v>
      </c>
      <c r="AJ208" s="410" t="s">
        <v>825</v>
      </c>
      <c r="AK208" s="287" t="s">
        <v>825</v>
      </c>
      <c r="AL208" s="411" t="s">
        <v>3419</v>
      </c>
      <c r="AM208" s="287" t="s">
        <v>1116</v>
      </c>
      <c r="AN208" s="287" t="s">
        <v>22</v>
      </c>
      <c r="AO208" s="287" t="s">
        <v>1132</v>
      </c>
      <c r="AP208" s="287"/>
      <c r="AQ208" s="412"/>
      <c r="AR208" s="287"/>
      <c r="AS208" s="287"/>
      <c r="AT208" s="406"/>
      <c r="AU208" s="406"/>
      <c r="AV208" s="406"/>
      <c r="AW208" s="406"/>
      <c r="AX208" s="406"/>
      <c r="AY208" s="303">
        <f t="shared" si="45"/>
        <v>0</v>
      </c>
      <c r="AZ208" s="303"/>
      <c r="BA208" s="303">
        <f t="shared" si="50"/>
        <v>0</v>
      </c>
      <c r="BB208" s="412" t="s">
        <v>3422</v>
      </c>
      <c r="BC208" s="412"/>
      <c r="BD208" s="412"/>
      <c r="BE208" s="412"/>
      <c r="BF208" s="412"/>
      <c r="BG208" s="412"/>
      <c r="BH208" s="287"/>
    </row>
    <row r="209" spans="1:60" ht="30" hidden="1" customHeight="1" x14ac:dyDescent="0.3">
      <c r="A209" s="250">
        <v>8228</v>
      </c>
      <c r="B209" s="245" t="s">
        <v>1998</v>
      </c>
      <c r="C209" s="249">
        <v>2023</v>
      </c>
      <c r="D209" s="249"/>
      <c r="E209" s="249" t="s">
        <v>812</v>
      </c>
      <c r="F209" s="249" t="s">
        <v>813</v>
      </c>
      <c r="G209" s="250">
        <f t="shared" ca="1" si="48"/>
        <v>-388</v>
      </c>
      <c r="H209" s="251">
        <v>45012</v>
      </c>
      <c r="I209" s="249">
        <f t="shared" si="46"/>
        <v>-7</v>
      </c>
      <c r="J209" s="251">
        <v>45005</v>
      </c>
      <c r="K209" s="249" t="str">
        <f t="shared" si="49"/>
        <v>RETROATIVO</v>
      </c>
      <c r="L209" s="249" t="s">
        <v>3423</v>
      </c>
      <c r="M209" s="250">
        <v>13589</v>
      </c>
      <c r="N209" s="249" t="s">
        <v>1016</v>
      </c>
      <c r="O209" s="249" t="s">
        <v>816</v>
      </c>
      <c r="P209" s="249" t="s">
        <v>817</v>
      </c>
      <c r="Q209" s="249" t="s">
        <v>3424</v>
      </c>
      <c r="R209" s="249"/>
      <c r="S209" s="249" t="s">
        <v>3425</v>
      </c>
      <c r="T209" s="249" t="s">
        <v>3426</v>
      </c>
      <c r="U209" s="251">
        <v>45026</v>
      </c>
      <c r="V209" s="235" t="s">
        <v>3427</v>
      </c>
      <c r="W209" s="251">
        <v>45011</v>
      </c>
      <c r="X209" s="249" t="s">
        <v>825</v>
      </c>
      <c r="Y209" s="249" t="s">
        <v>846</v>
      </c>
      <c r="Z209" s="252" t="s">
        <v>2013</v>
      </c>
      <c r="AA209" s="252" t="s">
        <v>825</v>
      </c>
      <c r="AB209" s="252" t="s">
        <v>825</v>
      </c>
      <c r="AC209" s="252" t="s">
        <v>2014</v>
      </c>
      <c r="AD209" s="252">
        <v>450</v>
      </c>
      <c r="AE209" s="331">
        <f t="shared" si="47"/>
        <v>450</v>
      </c>
      <c r="AF209" s="331"/>
      <c r="AG209" s="329">
        <v>450</v>
      </c>
      <c r="AH209" s="329">
        <v>0</v>
      </c>
      <c r="AI209" s="267" t="s">
        <v>825</v>
      </c>
      <c r="AJ209" s="265" t="s">
        <v>825</v>
      </c>
      <c r="AK209" s="249" t="s">
        <v>825</v>
      </c>
      <c r="AL209" s="253" t="s">
        <v>2484</v>
      </c>
      <c r="AM209" s="249" t="s">
        <v>828</v>
      </c>
      <c r="AN209" s="249" t="s">
        <v>35</v>
      </c>
      <c r="AO209" s="249" t="s">
        <v>1132</v>
      </c>
      <c r="AP209" s="249" t="s">
        <v>3428</v>
      </c>
      <c r="AQ209" s="269" t="s">
        <v>3429</v>
      </c>
      <c r="AR209" s="249" t="s">
        <v>3430</v>
      </c>
      <c r="AS209" s="249"/>
      <c r="AT209" s="251"/>
      <c r="AU209" s="251"/>
      <c r="AV209" s="251"/>
      <c r="AW209" s="251"/>
      <c r="AX209" s="251"/>
      <c r="AY209" s="250">
        <f t="shared" si="45"/>
        <v>0</v>
      </c>
      <c r="AZ209" s="250"/>
      <c r="BA209" s="250">
        <f t="shared" si="50"/>
        <v>450</v>
      </c>
      <c r="BB209" s="269" t="s">
        <v>3431</v>
      </c>
      <c r="BC209" s="269"/>
      <c r="BD209" s="269"/>
      <c r="BE209" s="269"/>
      <c r="BF209" s="269"/>
      <c r="BG209" s="273">
        <v>45314</v>
      </c>
      <c r="BH209" s="249"/>
    </row>
    <row r="210" spans="1:60" ht="30" hidden="1" customHeight="1" x14ac:dyDescent="0.3">
      <c r="A210" s="250">
        <v>8229</v>
      </c>
      <c r="B210" s="250">
        <v>151</v>
      </c>
      <c r="C210" s="249">
        <v>2023</v>
      </c>
      <c r="D210" s="249"/>
      <c r="E210" s="249" t="s">
        <v>836</v>
      </c>
      <c r="F210" s="249" t="s">
        <v>813</v>
      </c>
      <c r="G210" s="250">
        <f t="shared" ca="1" si="48"/>
        <v>-371</v>
      </c>
      <c r="H210" s="251">
        <v>45012</v>
      </c>
      <c r="I210" s="249">
        <f t="shared" si="46"/>
        <v>10</v>
      </c>
      <c r="J210" s="251">
        <v>45022</v>
      </c>
      <c r="K210" s="249" t="str">
        <f t="shared" si="49"/>
        <v>FORA DE PRAZO</v>
      </c>
      <c r="L210" s="249" t="s">
        <v>3432</v>
      </c>
      <c r="M210" s="250">
        <v>13592</v>
      </c>
      <c r="N210" s="249" t="s">
        <v>1016</v>
      </c>
      <c r="O210" s="249" t="s">
        <v>816</v>
      </c>
      <c r="P210" s="249" t="s">
        <v>817</v>
      </c>
      <c r="Q210" s="249" t="s">
        <v>1672</v>
      </c>
      <c r="R210" s="249"/>
      <c r="S210" s="249" t="s">
        <v>3433</v>
      </c>
      <c r="T210" s="249" t="s">
        <v>3434</v>
      </c>
      <c r="U210" s="251">
        <v>45022</v>
      </c>
      <c r="V210" s="235" t="s">
        <v>3435</v>
      </c>
      <c r="W210" s="251">
        <v>45036</v>
      </c>
      <c r="X210" s="249" t="s">
        <v>825</v>
      </c>
      <c r="Y210" s="249" t="s">
        <v>823</v>
      </c>
      <c r="Z210" s="252" t="s">
        <v>2013</v>
      </c>
      <c r="AA210" s="252" t="s">
        <v>825</v>
      </c>
      <c r="AB210" s="252" t="s">
        <v>825</v>
      </c>
      <c r="AC210" s="252" t="s">
        <v>2014</v>
      </c>
      <c r="AD210" s="252">
        <v>4000</v>
      </c>
      <c r="AE210" s="331">
        <f t="shared" si="47"/>
        <v>4000</v>
      </c>
      <c r="AF210" s="331"/>
      <c r="AG210" s="329">
        <v>4000</v>
      </c>
      <c r="AH210" s="329">
        <v>0</v>
      </c>
      <c r="AI210" s="267" t="s">
        <v>825</v>
      </c>
      <c r="AJ210" s="265" t="s">
        <v>825</v>
      </c>
      <c r="AK210" s="249" t="s">
        <v>825</v>
      </c>
      <c r="AL210" s="253" t="s">
        <v>2484</v>
      </c>
      <c r="AM210" s="249" t="s">
        <v>828</v>
      </c>
      <c r="AN210" s="249" t="s">
        <v>35</v>
      </c>
      <c r="AO210" s="249" t="s">
        <v>1132</v>
      </c>
      <c r="AP210" s="249" t="s">
        <v>3436</v>
      </c>
      <c r="AQ210" s="269" t="s">
        <v>3437</v>
      </c>
      <c r="AR210" s="249" t="s">
        <v>1679</v>
      </c>
      <c r="AS210" s="249"/>
      <c r="AT210" s="251"/>
      <c r="AU210" s="251"/>
      <c r="AV210" s="251"/>
      <c r="AW210" s="251"/>
      <c r="AX210" s="251"/>
      <c r="AY210" s="250">
        <f t="shared" si="45"/>
        <v>0</v>
      </c>
      <c r="AZ210" s="250"/>
      <c r="BA210" s="250">
        <f t="shared" si="50"/>
        <v>4000</v>
      </c>
      <c r="BB210" s="269" t="s">
        <v>3438</v>
      </c>
      <c r="BC210" s="269"/>
      <c r="BD210" s="269"/>
      <c r="BE210" s="269"/>
      <c r="BF210" s="269"/>
      <c r="BG210" s="269"/>
      <c r="BH210" s="249"/>
    </row>
    <row r="211" spans="1:60" ht="30" hidden="1" customHeight="1" x14ac:dyDescent="0.35">
      <c r="A211" s="250">
        <v>8230</v>
      </c>
      <c r="B211" s="250">
        <v>394</v>
      </c>
      <c r="C211" s="249">
        <v>2023</v>
      </c>
      <c r="D211" s="249"/>
      <c r="E211" s="249" t="s">
        <v>812</v>
      </c>
      <c r="F211" s="249" t="s">
        <v>813</v>
      </c>
      <c r="G211" s="250">
        <f t="shared" ca="1" si="48"/>
        <v>-373</v>
      </c>
      <c r="H211" s="251">
        <v>45012</v>
      </c>
      <c r="I211" s="249">
        <f t="shared" si="46"/>
        <v>8</v>
      </c>
      <c r="J211" s="251">
        <v>45020</v>
      </c>
      <c r="K211" s="249" t="str">
        <f t="shared" si="49"/>
        <v>FORA DE PRAZO</v>
      </c>
      <c r="L211" s="249" t="s">
        <v>3439</v>
      </c>
      <c r="M211" s="250">
        <v>13605</v>
      </c>
      <c r="N211" s="249" t="s">
        <v>1016</v>
      </c>
      <c r="O211" s="249" t="s">
        <v>816</v>
      </c>
      <c r="P211" s="249" t="s">
        <v>817</v>
      </c>
      <c r="Q211" s="249" t="s">
        <v>3353</v>
      </c>
      <c r="R211" s="249"/>
      <c r="S211" s="249" t="s">
        <v>3354</v>
      </c>
      <c r="T211" s="249" t="s">
        <v>3440</v>
      </c>
      <c r="U211" s="251">
        <v>45048</v>
      </c>
      <c r="V211" s="235" t="s">
        <v>3441</v>
      </c>
      <c r="W211" s="251">
        <v>45118</v>
      </c>
      <c r="X211" s="249" t="s">
        <v>825</v>
      </c>
      <c r="Y211" s="249" t="s">
        <v>823</v>
      </c>
      <c r="Z211" s="252" t="s">
        <v>2013</v>
      </c>
      <c r="AA211" s="252" t="s">
        <v>825</v>
      </c>
      <c r="AB211" s="252" t="s">
        <v>825</v>
      </c>
      <c r="AC211" s="252" t="s">
        <v>2014</v>
      </c>
      <c r="AD211" s="252">
        <v>6281.1</v>
      </c>
      <c r="AE211" s="331">
        <f t="shared" si="47"/>
        <v>6281.08</v>
      </c>
      <c r="AF211" s="331"/>
      <c r="AG211" s="329">
        <v>1570.27</v>
      </c>
      <c r="AH211" s="335">
        <f>5570.27-4000+1570.27+1570.27</f>
        <v>4710.8100000000004</v>
      </c>
      <c r="AI211" s="267" t="s">
        <v>825</v>
      </c>
      <c r="AJ211" s="265" t="s">
        <v>825</v>
      </c>
      <c r="AK211" s="249" t="s">
        <v>825</v>
      </c>
      <c r="AL211" s="253" t="s">
        <v>2484</v>
      </c>
      <c r="AM211" s="249" t="s">
        <v>828</v>
      </c>
      <c r="AN211" s="249" t="s">
        <v>14</v>
      </c>
      <c r="AO211" s="249" t="s">
        <v>1132</v>
      </c>
      <c r="AP211" s="249" t="s">
        <v>3442</v>
      </c>
      <c r="AQ211" s="269" t="s">
        <v>3443</v>
      </c>
      <c r="AR211" s="249" t="s">
        <v>3444</v>
      </c>
      <c r="AS211" s="249"/>
      <c r="AT211" s="251"/>
      <c r="AU211" s="251"/>
      <c r="AV211" s="251"/>
      <c r="AW211" s="251"/>
      <c r="AX211" s="251"/>
      <c r="AY211" s="250">
        <f t="shared" si="45"/>
        <v>0</v>
      </c>
      <c r="AZ211" s="250"/>
      <c r="BA211" s="250">
        <f t="shared" si="50"/>
        <v>6281.08</v>
      </c>
      <c r="BB211" s="237" t="s">
        <v>3445</v>
      </c>
      <c r="BC211" s="269"/>
      <c r="BD211" s="269"/>
      <c r="BE211" s="269"/>
      <c r="BF211" s="269"/>
      <c r="BG211" s="269"/>
      <c r="BH211" s="249"/>
    </row>
    <row r="212" spans="1:60" ht="30" hidden="1" customHeight="1" x14ac:dyDescent="0.35">
      <c r="A212" s="250">
        <v>8231</v>
      </c>
      <c r="B212" s="250">
        <v>520</v>
      </c>
      <c r="C212" s="249">
        <v>2023</v>
      </c>
      <c r="D212" s="249"/>
      <c r="E212" s="249" t="s">
        <v>836</v>
      </c>
      <c r="F212" s="249" t="s">
        <v>813</v>
      </c>
      <c r="G212" s="250">
        <f t="shared" ca="1" si="48"/>
        <v>-400</v>
      </c>
      <c r="H212" s="251">
        <v>45012</v>
      </c>
      <c r="I212" s="249">
        <f t="shared" si="46"/>
        <v>-19</v>
      </c>
      <c r="J212" s="251">
        <v>44993</v>
      </c>
      <c r="K212" s="249" t="str">
        <f t="shared" si="49"/>
        <v>RETROATIVO</v>
      </c>
      <c r="L212" s="249" t="s">
        <v>3446</v>
      </c>
      <c r="M212" s="250">
        <v>13596</v>
      </c>
      <c r="N212" s="249" t="s">
        <v>879</v>
      </c>
      <c r="O212" s="249" t="s">
        <v>816</v>
      </c>
      <c r="P212" s="249" t="s">
        <v>817</v>
      </c>
      <c r="Q212" s="249" t="s">
        <v>3447</v>
      </c>
      <c r="R212" s="249"/>
      <c r="S212" s="249" t="s">
        <v>3448</v>
      </c>
      <c r="T212" s="249" t="s">
        <v>3449</v>
      </c>
      <c r="U212" s="251">
        <v>45020</v>
      </c>
      <c r="V212" s="235" t="s">
        <v>3450</v>
      </c>
      <c r="W212" s="251">
        <v>45042</v>
      </c>
      <c r="X212" s="249" t="s">
        <v>825</v>
      </c>
      <c r="Y212" s="249" t="s">
        <v>823</v>
      </c>
      <c r="Z212" s="252" t="s">
        <v>2013</v>
      </c>
      <c r="AA212" s="252" t="s">
        <v>825</v>
      </c>
      <c r="AB212" s="252" t="s">
        <v>825</v>
      </c>
      <c r="AC212" s="252" t="s">
        <v>2014</v>
      </c>
      <c r="AD212" s="252">
        <v>2700</v>
      </c>
      <c r="AE212" s="331">
        <f t="shared" si="47"/>
        <v>2700</v>
      </c>
      <c r="AF212" s="331"/>
      <c r="AG212" s="329">
        <v>1350</v>
      </c>
      <c r="AH212" s="335">
        <v>1350</v>
      </c>
      <c r="AI212" s="267" t="s">
        <v>825</v>
      </c>
      <c r="AJ212" s="265" t="s">
        <v>825</v>
      </c>
      <c r="AK212" s="249" t="s">
        <v>825</v>
      </c>
      <c r="AL212" s="253" t="s">
        <v>1276</v>
      </c>
      <c r="AM212" s="249" t="s">
        <v>828</v>
      </c>
      <c r="AN212" s="249" t="s">
        <v>35</v>
      </c>
      <c r="AO212" s="249" t="s">
        <v>1132</v>
      </c>
      <c r="AP212" s="249" t="s">
        <v>3451</v>
      </c>
      <c r="AQ212" s="269" t="s">
        <v>3452</v>
      </c>
      <c r="AR212" s="249" t="s">
        <v>3453</v>
      </c>
      <c r="AS212" s="249"/>
      <c r="AT212" s="251"/>
      <c r="AU212" s="251"/>
      <c r="AV212" s="251"/>
      <c r="AW212" s="251"/>
      <c r="AX212" s="251"/>
      <c r="AY212" s="250">
        <f t="shared" si="45"/>
        <v>0</v>
      </c>
      <c r="AZ212" s="250"/>
      <c r="BA212" s="250">
        <f t="shared" si="50"/>
        <v>2700</v>
      </c>
      <c r="BB212" s="269"/>
      <c r="BC212" s="269"/>
      <c r="BD212" s="269"/>
      <c r="BE212" s="269"/>
      <c r="BF212" s="269"/>
      <c r="BG212" s="269"/>
      <c r="BH212" s="249"/>
    </row>
    <row r="213" spans="1:60" ht="30" hidden="1" customHeight="1" x14ac:dyDescent="0.3">
      <c r="A213" s="250">
        <v>8232</v>
      </c>
      <c r="B213" s="245" t="s">
        <v>1998</v>
      </c>
      <c r="C213" s="249">
        <v>2023</v>
      </c>
      <c r="D213" s="249"/>
      <c r="E213" s="249" t="s">
        <v>812</v>
      </c>
      <c r="F213" s="249" t="s">
        <v>813</v>
      </c>
      <c r="G213" s="250">
        <f t="shared" ca="1" si="48"/>
        <v>-380</v>
      </c>
      <c r="H213" s="251">
        <v>45012</v>
      </c>
      <c r="I213" s="249">
        <f t="shared" si="46"/>
        <v>1</v>
      </c>
      <c r="J213" s="251">
        <v>45013</v>
      </c>
      <c r="K213" s="249" t="str">
        <f t="shared" si="49"/>
        <v>FORA DE PRAZO</v>
      </c>
      <c r="L213" s="249" t="s">
        <v>3454</v>
      </c>
      <c r="M213" s="250">
        <v>13599</v>
      </c>
      <c r="N213" s="249" t="s">
        <v>879</v>
      </c>
      <c r="O213" s="249" t="s">
        <v>816</v>
      </c>
      <c r="P213" s="249" t="s">
        <v>817</v>
      </c>
      <c r="Q213" s="249" t="s">
        <v>3398</v>
      </c>
      <c r="R213" s="249"/>
      <c r="S213" s="249" t="s">
        <v>3399</v>
      </c>
      <c r="T213" s="249" t="s">
        <v>3455</v>
      </c>
      <c r="U213" s="251">
        <v>45015</v>
      </c>
      <c r="V213" s="235" t="s">
        <v>3365</v>
      </c>
      <c r="W213" s="251">
        <v>45013</v>
      </c>
      <c r="X213" s="249" t="s">
        <v>825</v>
      </c>
      <c r="Y213" s="249" t="s">
        <v>846</v>
      </c>
      <c r="Z213" s="252" t="s">
        <v>2013</v>
      </c>
      <c r="AA213" s="252" t="s">
        <v>825</v>
      </c>
      <c r="AB213" s="252" t="s">
        <v>825</v>
      </c>
      <c r="AC213" s="252" t="s">
        <v>2014</v>
      </c>
      <c r="AD213" s="252">
        <v>2000</v>
      </c>
      <c r="AE213" s="331">
        <f t="shared" si="47"/>
        <v>2000</v>
      </c>
      <c r="AF213" s="331"/>
      <c r="AG213" s="329">
        <v>2000</v>
      </c>
      <c r="AH213" s="329">
        <v>0</v>
      </c>
      <c r="AI213" s="267" t="s">
        <v>825</v>
      </c>
      <c r="AJ213" s="265" t="s">
        <v>825</v>
      </c>
      <c r="AK213" s="249" t="s">
        <v>825</v>
      </c>
      <c r="AL213" s="253" t="s">
        <v>2484</v>
      </c>
      <c r="AM213" s="249" t="s">
        <v>828</v>
      </c>
      <c r="AN213" s="249" t="s">
        <v>35</v>
      </c>
      <c r="AO213" s="249" t="s">
        <v>1132</v>
      </c>
      <c r="AP213" s="249" t="s">
        <v>3401</v>
      </c>
      <c r="AQ213" s="269" t="s">
        <v>3402</v>
      </c>
      <c r="AR213" s="249" t="s">
        <v>3403</v>
      </c>
      <c r="AS213" s="249"/>
      <c r="AT213" s="251"/>
      <c r="AU213" s="251"/>
      <c r="AV213" s="251"/>
      <c r="AW213" s="251"/>
      <c r="AX213" s="251"/>
      <c r="AY213" s="250">
        <f t="shared" si="45"/>
        <v>0</v>
      </c>
      <c r="AZ213" s="250"/>
      <c r="BA213" s="250">
        <f t="shared" si="50"/>
        <v>2000</v>
      </c>
      <c r="BB213" s="269" t="s">
        <v>3456</v>
      </c>
      <c r="BC213" s="269"/>
      <c r="BD213" s="269"/>
      <c r="BE213" s="269"/>
      <c r="BF213" s="269"/>
      <c r="BG213" s="273">
        <v>45314</v>
      </c>
      <c r="BH213" s="249"/>
    </row>
    <row r="214" spans="1:60" ht="30" hidden="1" customHeight="1" x14ac:dyDescent="0.3">
      <c r="A214" s="250">
        <v>8233</v>
      </c>
      <c r="B214" s="250">
        <v>180</v>
      </c>
      <c r="C214" s="249">
        <v>2023</v>
      </c>
      <c r="D214" s="249"/>
      <c r="E214" s="249" t="s">
        <v>812</v>
      </c>
      <c r="F214" s="249" t="s">
        <v>813</v>
      </c>
      <c r="G214" s="250">
        <f t="shared" ca="1" si="48"/>
        <v>-374</v>
      </c>
      <c r="H214" s="251">
        <v>45013</v>
      </c>
      <c r="I214" s="249">
        <f t="shared" si="46"/>
        <v>6</v>
      </c>
      <c r="J214" s="251">
        <v>45019</v>
      </c>
      <c r="K214" s="249" t="str">
        <f t="shared" si="49"/>
        <v>FORA DE PRAZO</v>
      </c>
      <c r="L214" s="249" t="s">
        <v>3457</v>
      </c>
      <c r="M214" s="250">
        <v>13704</v>
      </c>
      <c r="N214" s="249" t="s">
        <v>815</v>
      </c>
      <c r="O214" s="249" t="s">
        <v>816</v>
      </c>
      <c r="P214" s="249" t="s">
        <v>1848</v>
      </c>
      <c r="Q214" s="249" t="s">
        <v>3458</v>
      </c>
      <c r="R214" s="249"/>
      <c r="S214" s="249" t="s">
        <v>3459</v>
      </c>
      <c r="T214" s="249" t="s">
        <v>3460</v>
      </c>
      <c r="U214" s="251">
        <v>45029</v>
      </c>
      <c r="V214" s="235" t="s">
        <v>3461</v>
      </c>
      <c r="W214" s="251">
        <v>45384</v>
      </c>
      <c r="X214" s="250">
        <f ca="1">W214-TODAY()</f>
        <v>-9</v>
      </c>
      <c r="Y214" s="249" t="s">
        <v>823</v>
      </c>
      <c r="Z214" s="252" t="s">
        <v>2013</v>
      </c>
      <c r="AA214" s="252" t="s">
        <v>825</v>
      </c>
      <c r="AB214" s="252" t="s">
        <v>825</v>
      </c>
      <c r="AC214" s="252" t="s">
        <v>2014</v>
      </c>
      <c r="AD214" s="252" t="s">
        <v>922</v>
      </c>
      <c r="AE214" s="331">
        <f t="shared" si="47"/>
        <v>14420</v>
      </c>
      <c r="AF214" s="331">
        <v>11300</v>
      </c>
      <c r="AG214" s="329">
        <v>0</v>
      </c>
      <c r="AH214" s="329">
        <v>25720</v>
      </c>
      <c r="AI214" s="267" t="s">
        <v>825</v>
      </c>
      <c r="AJ214" s="265" t="s">
        <v>825</v>
      </c>
      <c r="AK214" s="249" t="s">
        <v>825</v>
      </c>
      <c r="AL214" s="253"/>
      <c r="AM214" s="249" t="s">
        <v>873</v>
      </c>
      <c r="AN214" s="249" t="s">
        <v>28</v>
      </c>
      <c r="AO214" s="249" t="s">
        <v>13</v>
      </c>
      <c r="AP214" s="249" t="s">
        <v>3462</v>
      </c>
      <c r="AQ214" s="269" t="s">
        <v>3463</v>
      </c>
      <c r="AR214" s="249" t="s">
        <v>3464</v>
      </c>
      <c r="AS214" s="249"/>
      <c r="AT214" s="251"/>
      <c r="AU214" s="251"/>
      <c r="AV214" s="251"/>
      <c r="AW214" s="251"/>
      <c r="AX214" s="251"/>
      <c r="AY214" s="250">
        <f t="shared" si="45"/>
        <v>0</v>
      </c>
      <c r="AZ214" s="250"/>
      <c r="BA214" s="250">
        <f t="shared" si="50"/>
        <v>25720</v>
      </c>
      <c r="BB214" s="254" t="s">
        <v>3465</v>
      </c>
      <c r="BC214" s="269"/>
      <c r="BD214" s="269"/>
      <c r="BE214" s="269"/>
      <c r="BF214" s="269"/>
      <c r="BG214" s="269"/>
      <c r="BH214" s="249"/>
    </row>
    <row r="215" spans="1:60" ht="30" hidden="1" customHeight="1" x14ac:dyDescent="0.3">
      <c r="A215" s="250">
        <v>8234</v>
      </c>
      <c r="B215" s="250">
        <v>181</v>
      </c>
      <c r="C215" s="249">
        <v>2023</v>
      </c>
      <c r="D215" s="249"/>
      <c r="E215" s="249" t="s">
        <v>836</v>
      </c>
      <c r="F215" s="249" t="s">
        <v>813</v>
      </c>
      <c r="G215" s="250">
        <f t="shared" ca="1" si="48"/>
        <v>-378</v>
      </c>
      <c r="H215" s="251">
        <v>45014</v>
      </c>
      <c r="I215" s="249">
        <f t="shared" si="46"/>
        <v>1</v>
      </c>
      <c r="J215" s="251">
        <v>45015</v>
      </c>
      <c r="K215" s="249" t="str">
        <f t="shared" si="49"/>
        <v>FORA DE PRAZO</v>
      </c>
      <c r="L215" s="249" t="s">
        <v>3466</v>
      </c>
      <c r="M215" s="250">
        <v>12626</v>
      </c>
      <c r="N215" s="249" t="s">
        <v>914</v>
      </c>
      <c r="O215" s="249" t="s">
        <v>816</v>
      </c>
      <c r="P215" s="249" t="s">
        <v>817</v>
      </c>
      <c r="Q215" s="249" t="s">
        <v>3467</v>
      </c>
      <c r="R215" s="249"/>
      <c r="S215" s="249" t="s">
        <v>3468</v>
      </c>
      <c r="T215" s="249" t="s">
        <v>3469</v>
      </c>
      <c r="U215" s="251">
        <v>45020</v>
      </c>
      <c r="V215" s="235" t="s">
        <v>3470</v>
      </c>
      <c r="W215" s="251">
        <v>45046</v>
      </c>
      <c r="X215" s="249" t="s">
        <v>825</v>
      </c>
      <c r="Y215" s="249" t="s">
        <v>823</v>
      </c>
      <c r="Z215" s="252" t="s">
        <v>2013</v>
      </c>
      <c r="AA215" s="252" t="s">
        <v>825</v>
      </c>
      <c r="AB215" s="252" t="s">
        <v>825</v>
      </c>
      <c r="AC215" s="252" t="s">
        <v>2014</v>
      </c>
      <c r="AD215" s="252">
        <v>8800</v>
      </c>
      <c r="AE215" s="331">
        <f t="shared" si="47"/>
        <v>8800</v>
      </c>
      <c r="AF215" s="331"/>
      <c r="AG215" s="329">
        <v>8800</v>
      </c>
      <c r="AH215" s="329">
        <v>0</v>
      </c>
      <c r="AI215" s="267" t="s">
        <v>825</v>
      </c>
      <c r="AJ215" s="265" t="s">
        <v>825</v>
      </c>
      <c r="AK215" s="249" t="s">
        <v>825</v>
      </c>
      <c r="AL215" s="253" t="s">
        <v>2580</v>
      </c>
      <c r="AM215" s="249" t="s">
        <v>1116</v>
      </c>
      <c r="AN215" s="249" t="s">
        <v>22</v>
      </c>
      <c r="AO215" s="249" t="s">
        <v>1132</v>
      </c>
      <c r="AP215" s="249" t="s">
        <v>3471</v>
      </c>
      <c r="AQ215" s="269"/>
      <c r="AR215" s="249" t="s">
        <v>3472</v>
      </c>
      <c r="AS215" s="249"/>
      <c r="AT215" s="251"/>
      <c r="AU215" s="251"/>
      <c r="AV215" s="251"/>
      <c r="AW215" s="251"/>
      <c r="AX215" s="251"/>
      <c r="AY215" s="250">
        <f t="shared" si="45"/>
        <v>0</v>
      </c>
      <c r="AZ215" s="250"/>
      <c r="BA215" s="250">
        <f t="shared" si="50"/>
        <v>8800</v>
      </c>
      <c r="BB215" s="269" t="s">
        <v>3473</v>
      </c>
      <c r="BC215" s="269"/>
      <c r="BD215" s="269"/>
      <c r="BE215" s="269"/>
      <c r="BF215" s="269"/>
      <c r="BG215" s="269"/>
      <c r="BH215" s="249"/>
    </row>
    <row r="216" spans="1:60" s="381" customFormat="1" ht="30" hidden="1" customHeight="1" x14ac:dyDescent="0.3">
      <c r="A216" s="371">
        <v>7398</v>
      </c>
      <c r="B216" s="376" t="s">
        <v>1998</v>
      </c>
      <c r="C216" s="249">
        <v>2021</v>
      </c>
      <c r="D216" s="249"/>
      <c r="E216" s="249" t="s">
        <v>836</v>
      </c>
      <c r="F216" s="249" t="s">
        <v>813</v>
      </c>
      <c r="G216" s="250">
        <f t="shared" ca="1" si="48"/>
        <v>-989</v>
      </c>
      <c r="H216" s="251">
        <v>44438</v>
      </c>
      <c r="I216" s="249">
        <f t="shared" si="46"/>
        <v>-34</v>
      </c>
      <c r="J216" s="251">
        <v>44404</v>
      </c>
      <c r="K216" s="249" t="str">
        <f t="shared" si="49"/>
        <v>RETROATIVO</v>
      </c>
      <c r="L216" s="249" t="s">
        <v>3474</v>
      </c>
      <c r="M216" s="250">
        <v>12125</v>
      </c>
      <c r="N216" s="249" t="s">
        <v>839</v>
      </c>
      <c r="O216" s="334" t="s">
        <v>816</v>
      </c>
      <c r="P216" s="249" t="s">
        <v>841</v>
      </c>
      <c r="Q216" s="334" t="s">
        <v>2123</v>
      </c>
      <c r="R216" s="249"/>
      <c r="S216" s="249" t="s">
        <v>2124</v>
      </c>
      <c r="T216" s="334" t="s">
        <v>3475</v>
      </c>
      <c r="U216" s="251">
        <v>44438</v>
      </c>
      <c r="V216" s="372" t="s">
        <v>3476</v>
      </c>
      <c r="W216" s="373">
        <v>44768</v>
      </c>
      <c r="X216" s="249" t="s">
        <v>2046</v>
      </c>
      <c r="Y216" s="249" t="s">
        <v>846</v>
      </c>
      <c r="Z216" s="374" t="s">
        <v>2013</v>
      </c>
      <c r="AA216" s="252">
        <f>AH216/12</f>
        <v>0</v>
      </c>
      <c r="AB216" s="374"/>
      <c r="AC216" s="374" t="s">
        <v>2014</v>
      </c>
      <c r="AD216" s="374">
        <v>0</v>
      </c>
      <c r="AE216" s="370">
        <v>0</v>
      </c>
      <c r="AF216" s="370"/>
      <c r="AG216" s="344">
        <v>0</v>
      </c>
      <c r="AH216" s="344">
        <v>0</v>
      </c>
      <c r="AI216" s="267">
        <v>0</v>
      </c>
      <c r="AJ216" s="265" t="s">
        <v>825</v>
      </c>
      <c r="AK216" s="249" t="s">
        <v>825</v>
      </c>
      <c r="AL216" s="253" t="s">
        <v>1620</v>
      </c>
      <c r="AM216" s="249" t="s">
        <v>841</v>
      </c>
      <c r="AN216" s="249" t="s">
        <v>16</v>
      </c>
      <c r="AO216" s="249" t="s">
        <v>1132</v>
      </c>
      <c r="AP216" s="249"/>
      <c r="AQ216" s="269"/>
      <c r="AR216" s="249"/>
      <c r="AS216" s="249"/>
      <c r="AT216" s="251"/>
      <c r="AU216" s="251"/>
      <c r="AV216" s="251"/>
      <c r="AW216" s="251"/>
      <c r="AX216" s="251"/>
      <c r="AY216" s="250">
        <f t="shared" si="45"/>
        <v>0</v>
      </c>
      <c r="AZ216" s="250"/>
      <c r="BA216" s="250">
        <f t="shared" si="50"/>
        <v>0</v>
      </c>
      <c r="BB216" s="382" t="s">
        <v>3477</v>
      </c>
      <c r="BC216" s="380"/>
      <c r="BD216" s="380"/>
      <c r="BE216" s="380"/>
      <c r="BF216" s="380"/>
      <c r="BG216" s="380"/>
      <c r="BH216" s="334" t="s">
        <v>3478</v>
      </c>
    </row>
    <row r="217" spans="1:60" ht="30" hidden="1" customHeight="1" x14ac:dyDescent="0.35">
      <c r="A217" s="250">
        <v>8237</v>
      </c>
      <c r="B217" s="250">
        <v>152</v>
      </c>
      <c r="C217" s="249">
        <v>2023</v>
      </c>
      <c r="D217" s="249"/>
      <c r="E217" s="249" t="s">
        <v>812</v>
      </c>
      <c r="F217" s="249" t="s">
        <v>1936</v>
      </c>
      <c r="G217" s="250">
        <f t="shared" ca="1" si="48"/>
        <v>-372</v>
      </c>
      <c r="H217" s="251">
        <v>45016</v>
      </c>
      <c r="I217" s="249">
        <f t="shared" si="46"/>
        <v>5</v>
      </c>
      <c r="J217" s="251">
        <v>45021</v>
      </c>
      <c r="K217" s="249" t="str">
        <f t="shared" si="49"/>
        <v>FORA DE PRAZO</v>
      </c>
      <c r="L217" s="249" t="s">
        <v>3479</v>
      </c>
      <c r="M217" s="250">
        <v>13610</v>
      </c>
      <c r="N217" s="249" t="s">
        <v>879</v>
      </c>
      <c r="O217" s="249" t="s">
        <v>816</v>
      </c>
      <c r="P217" s="249" t="s">
        <v>817</v>
      </c>
      <c r="Q217" s="249" t="s">
        <v>880</v>
      </c>
      <c r="R217" s="249"/>
      <c r="S217" s="249" t="s">
        <v>882</v>
      </c>
      <c r="T217" s="249" t="s">
        <v>3480</v>
      </c>
      <c r="U217" s="251">
        <v>45048</v>
      </c>
      <c r="V217" s="235" t="s">
        <v>3481</v>
      </c>
      <c r="W217" s="251">
        <v>45148</v>
      </c>
      <c r="X217" s="249" t="s">
        <v>825</v>
      </c>
      <c r="Y217" s="249" t="s">
        <v>3482</v>
      </c>
      <c r="Z217" s="252" t="s">
        <v>2013</v>
      </c>
      <c r="AA217" s="252" t="s">
        <v>825</v>
      </c>
      <c r="AB217" s="252" t="s">
        <v>825</v>
      </c>
      <c r="AC217" s="252" t="s">
        <v>2014</v>
      </c>
      <c r="AD217" s="252">
        <v>15000</v>
      </c>
      <c r="AE217" s="331">
        <f t="shared" ref="AE217:AE243" si="51">AG217+AH217-AF217</f>
        <v>15000</v>
      </c>
      <c r="AF217" s="331"/>
      <c r="AG217" s="329">
        <v>3000</v>
      </c>
      <c r="AH217" s="329">
        <v>12000</v>
      </c>
      <c r="AI217" s="267" t="s">
        <v>825</v>
      </c>
      <c r="AJ217" s="265" t="s">
        <v>825</v>
      </c>
      <c r="AK217" s="249" t="s">
        <v>825</v>
      </c>
      <c r="AL217" s="253" t="s">
        <v>1930</v>
      </c>
      <c r="AM217" s="249" t="s">
        <v>828</v>
      </c>
      <c r="AN217" s="249" t="s">
        <v>829</v>
      </c>
      <c r="AO217" s="249" t="s">
        <v>1132</v>
      </c>
      <c r="AP217" s="249" t="s">
        <v>3483</v>
      </c>
      <c r="AQ217" s="269" t="s">
        <v>3484</v>
      </c>
      <c r="AR217" s="249" t="s">
        <v>890</v>
      </c>
      <c r="AS217" s="249"/>
      <c r="AT217" s="251"/>
      <c r="AU217" s="251"/>
      <c r="AV217" s="251"/>
      <c r="AW217" s="251"/>
      <c r="AX217" s="251"/>
      <c r="AY217" s="250">
        <f t="shared" si="45"/>
        <v>0</v>
      </c>
      <c r="AZ217" s="250"/>
      <c r="BA217" s="250">
        <f t="shared" si="50"/>
        <v>15000</v>
      </c>
      <c r="BB217" s="269" t="s">
        <v>3485</v>
      </c>
      <c r="BC217" s="269"/>
      <c r="BD217" s="269"/>
      <c r="BE217" s="269"/>
      <c r="BF217" s="269"/>
      <c r="BG217" s="271" t="s">
        <v>3486</v>
      </c>
      <c r="BH217" s="249"/>
    </row>
    <row r="218" spans="1:60" ht="30" hidden="1" customHeight="1" x14ac:dyDescent="0.3">
      <c r="A218" s="250">
        <v>8238</v>
      </c>
      <c r="B218" s="250">
        <v>153</v>
      </c>
      <c r="C218" s="249">
        <v>2023</v>
      </c>
      <c r="D218" s="249"/>
      <c r="E218" s="249" t="s">
        <v>812</v>
      </c>
      <c r="F218" s="249" t="s">
        <v>813</v>
      </c>
      <c r="G218" s="250">
        <f t="shared" ca="1" si="48"/>
        <v>-376</v>
      </c>
      <c r="H218" s="251">
        <v>45016</v>
      </c>
      <c r="I218" s="249">
        <f t="shared" si="46"/>
        <v>1</v>
      </c>
      <c r="J218" s="251">
        <v>45017</v>
      </c>
      <c r="K218" s="249" t="str">
        <f t="shared" si="49"/>
        <v>FORA DE PRAZO</v>
      </c>
      <c r="L218" s="249" t="s">
        <v>3487</v>
      </c>
      <c r="M218" s="250">
        <v>13606</v>
      </c>
      <c r="N218" s="249" t="s">
        <v>914</v>
      </c>
      <c r="O218" s="249" t="s">
        <v>816</v>
      </c>
      <c r="P218" s="249" t="s">
        <v>1963</v>
      </c>
      <c r="Q218" s="249" t="s">
        <v>3488</v>
      </c>
      <c r="R218" s="249"/>
      <c r="S218" s="249" t="s">
        <v>3489</v>
      </c>
      <c r="T218" s="249" t="s">
        <v>3490</v>
      </c>
      <c r="U218" s="251">
        <v>45028</v>
      </c>
      <c r="V218" s="235" t="s">
        <v>3491</v>
      </c>
      <c r="W218" s="251">
        <v>45017</v>
      </c>
      <c r="X218" s="249" t="s">
        <v>825</v>
      </c>
      <c r="Y218" s="249" t="s">
        <v>906</v>
      </c>
      <c r="Z218" s="252" t="s">
        <v>2013</v>
      </c>
      <c r="AA218" s="252" t="s">
        <v>825</v>
      </c>
      <c r="AB218" s="252" t="s">
        <v>825</v>
      </c>
      <c r="AC218" s="252" t="s">
        <v>2014</v>
      </c>
      <c r="AD218" s="252">
        <v>1500</v>
      </c>
      <c r="AE218" s="331">
        <f t="shared" si="51"/>
        <v>1500</v>
      </c>
      <c r="AF218" s="331"/>
      <c r="AG218" s="329">
        <v>0</v>
      </c>
      <c r="AH218" s="329">
        <v>1500</v>
      </c>
      <c r="AI218" s="267" t="s">
        <v>825</v>
      </c>
      <c r="AJ218" s="265" t="s">
        <v>825</v>
      </c>
      <c r="AK218" s="249" t="s">
        <v>825</v>
      </c>
      <c r="AL218" s="253" t="s">
        <v>2484</v>
      </c>
      <c r="AM218" s="249" t="s">
        <v>828</v>
      </c>
      <c r="AN218" s="249" t="s">
        <v>908</v>
      </c>
      <c r="AO218" s="249" t="s">
        <v>1132</v>
      </c>
      <c r="AP218" s="249" t="s">
        <v>3492</v>
      </c>
      <c r="AQ218" s="269" t="s">
        <v>3493</v>
      </c>
      <c r="AR218" s="249" t="s">
        <v>3494</v>
      </c>
      <c r="AS218" s="249"/>
      <c r="AT218" s="251"/>
      <c r="AU218" s="251"/>
      <c r="AV218" s="251"/>
      <c r="AW218" s="251"/>
      <c r="AX218" s="251"/>
      <c r="AY218" s="250">
        <f t="shared" si="45"/>
        <v>0</v>
      </c>
      <c r="AZ218" s="250"/>
      <c r="BA218" s="250">
        <f t="shared" si="50"/>
        <v>1500</v>
      </c>
      <c r="BB218" s="269">
        <v>1500</v>
      </c>
      <c r="BC218" s="269"/>
      <c r="BD218" s="269"/>
      <c r="BE218" s="269"/>
      <c r="BF218" s="269"/>
      <c r="BG218" s="273">
        <v>45314</v>
      </c>
      <c r="BH218" s="249"/>
    </row>
    <row r="219" spans="1:60" ht="30" hidden="1" customHeight="1" x14ac:dyDescent="0.3">
      <c r="A219" s="245">
        <v>8239</v>
      </c>
      <c r="B219" s="245" t="s">
        <v>1998</v>
      </c>
      <c r="C219" s="239">
        <v>2023</v>
      </c>
      <c r="D219" s="239"/>
      <c r="E219" s="239" t="s">
        <v>3495</v>
      </c>
      <c r="F219" s="249" t="s">
        <v>1627</v>
      </c>
      <c r="G219" s="250">
        <f t="shared" ca="1" si="48"/>
        <v>-379</v>
      </c>
      <c r="H219" s="240">
        <v>45016</v>
      </c>
      <c r="I219" s="249">
        <v>0</v>
      </c>
      <c r="J219" s="240">
        <v>45014</v>
      </c>
      <c r="K219" s="249" t="str">
        <f t="shared" si="49"/>
        <v>RETROATIVO</v>
      </c>
      <c r="L219" s="238" t="s">
        <v>825</v>
      </c>
      <c r="M219" s="250" t="s">
        <v>825</v>
      </c>
      <c r="N219" s="249" t="s">
        <v>1016</v>
      </c>
      <c r="O219" s="239" t="s">
        <v>816</v>
      </c>
      <c r="P219" s="239" t="s">
        <v>1981</v>
      </c>
      <c r="Q219" s="239" t="s">
        <v>3496</v>
      </c>
      <c r="R219" s="239"/>
      <c r="S219" s="239" t="s">
        <v>3497</v>
      </c>
      <c r="T219" s="239" t="s">
        <v>3498</v>
      </c>
      <c r="U219" s="240" t="s">
        <v>858</v>
      </c>
      <c r="V219" s="240" t="s">
        <v>3499</v>
      </c>
      <c r="W219" s="240">
        <v>45291</v>
      </c>
      <c r="X219" s="250">
        <f ca="1">W219-TODAY()</f>
        <v>-102</v>
      </c>
      <c r="Y219" s="239" t="s">
        <v>825</v>
      </c>
      <c r="Z219" s="252" t="s">
        <v>824</v>
      </c>
      <c r="AA219" s="252" t="s">
        <v>825</v>
      </c>
      <c r="AB219" s="252" t="s">
        <v>825</v>
      </c>
      <c r="AC219" s="252" t="s">
        <v>2014</v>
      </c>
      <c r="AD219" s="330">
        <v>500000</v>
      </c>
      <c r="AE219" s="331">
        <f t="shared" si="51"/>
        <v>0</v>
      </c>
      <c r="AF219" s="339"/>
      <c r="AG219" s="345">
        <v>0</v>
      </c>
      <c r="AH219" s="345">
        <v>0</v>
      </c>
      <c r="AI219" s="266" t="s">
        <v>825</v>
      </c>
      <c r="AJ219" s="315" t="s">
        <v>825</v>
      </c>
      <c r="AK219" s="239" t="s">
        <v>825</v>
      </c>
      <c r="AL219" s="239" t="s">
        <v>3500</v>
      </c>
      <c r="AM219" s="239" t="s">
        <v>1954</v>
      </c>
      <c r="AN219" s="239" t="s">
        <v>3501</v>
      </c>
      <c r="AO219" s="249" t="s">
        <v>1132</v>
      </c>
      <c r="AP219" s="239"/>
      <c r="AQ219" s="239"/>
      <c r="AR219" s="241"/>
      <c r="AS219" s="241"/>
      <c r="AT219" s="316"/>
      <c r="AU219" s="239"/>
      <c r="AV219" s="243"/>
      <c r="AW219" s="243"/>
      <c r="AX219" s="239"/>
      <c r="AY219" s="250">
        <f t="shared" si="45"/>
        <v>0</v>
      </c>
      <c r="AZ219" s="250"/>
      <c r="BA219" s="250">
        <f t="shared" si="50"/>
        <v>0</v>
      </c>
      <c r="BB219" s="243"/>
      <c r="BC219" s="239"/>
      <c r="BD219" s="239"/>
      <c r="BE219" s="239"/>
      <c r="BF219" s="239"/>
      <c r="BG219" s="239"/>
      <c r="BH219" s="239"/>
    </row>
    <row r="220" spans="1:60" s="414" customFormat="1" ht="30" hidden="1" customHeight="1" x14ac:dyDescent="0.35">
      <c r="A220" s="303">
        <v>8244</v>
      </c>
      <c r="B220" s="303">
        <v>358</v>
      </c>
      <c r="C220" s="287">
        <v>2023</v>
      </c>
      <c r="D220" s="287"/>
      <c r="E220" s="287" t="s">
        <v>836</v>
      </c>
      <c r="F220" s="287" t="s">
        <v>813</v>
      </c>
      <c r="G220" s="303">
        <f t="shared" ca="1" si="48"/>
        <v>-360</v>
      </c>
      <c r="H220" s="406">
        <v>45021</v>
      </c>
      <c r="I220" s="287">
        <f t="shared" ref="I220:I255" si="52">_xlfn.DAYS(J220,H220)</f>
        <v>12</v>
      </c>
      <c r="J220" s="406">
        <v>45033</v>
      </c>
      <c r="K220" s="287" t="str">
        <f t="shared" si="49"/>
        <v>FORA DE PRAZO</v>
      </c>
      <c r="L220" s="287" t="s">
        <v>3502</v>
      </c>
      <c r="M220" s="303">
        <v>13620</v>
      </c>
      <c r="N220" s="287" t="s">
        <v>1016</v>
      </c>
      <c r="O220" s="287" t="s">
        <v>816</v>
      </c>
      <c r="P220" s="287" t="s">
        <v>817</v>
      </c>
      <c r="Q220" s="287" t="s">
        <v>3503</v>
      </c>
      <c r="R220" s="287"/>
      <c r="S220" s="287" t="s">
        <v>3504</v>
      </c>
      <c r="T220" s="287" t="s">
        <v>3505</v>
      </c>
      <c r="U220" s="406">
        <v>45033</v>
      </c>
      <c r="V220" s="407" t="s">
        <v>3506</v>
      </c>
      <c r="W220" s="406">
        <v>45039</v>
      </c>
      <c r="X220" s="287" t="s">
        <v>825</v>
      </c>
      <c r="Y220" s="287" t="s">
        <v>823</v>
      </c>
      <c r="Z220" s="408" t="s">
        <v>2013</v>
      </c>
      <c r="AA220" s="408" t="s">
        <v>825</v>
      </c>
      <c r="AB220" s="408" t="s">
        <v>825</v>
      </c>
      <c r="AC220" s="408" t="s">
        <v>2014</v>
      </c>
      <c r="AD220" s="408">
        <v>5000</v>
      </c>
      <c r="AE220" s="408">
        <f t="shared" si="51"/>
        <v>0</v>
      </c>
      <c r="AF220" s="408">
        <v>5000</v>
      </c>
      <c r="AG220" s="408">
        <v>0</v>
      </c>
      <c r="AH220" s="415">
        <v>5000</v>
      </c>
      <c r="AI220" s="409" t="s">
        <v>825</v>
      </c>
      <c r="AJ220" s="410" t="s">
        <v>825</v>
      </c>
      <c r="AK220" s="287" t="s">
        <v>825</v>
      </c>
      <c r="AL220" s="411" t="s">
        <v>2484</v>
      </c>
      <c r="AM220" s="287" t="s">
        <v>828</v>
      </c>
      <c r="AN220" s="287" t="s">
        <v>35</v>
      </c>
      <c r="AO220" s="287" t="s">
        <v>1132</v>
      </c>
      <c r="AP220" s="287" t="s">
        <v>3507</v>
      </c>
      <c r="AQ220" s="412" t="s">
        <v>3508</v>
      </c>
      <c r="AR220" s="287" t="s">
        <v>3509</v>
      </c>
      <c r="AS220" s="287"/>
      <c r="AT220" s="406"/>
      <c r="AU220" s="406"/>
      <c r="AV220" s="406"/>
      <c r="AW220" s="406"/>
      <c r="AX220" s="406"/>
      <c r="AY220" s="303">
        <f t="shared" si="45"/>
        <v>0</v>
      </c>
      <c r="AZ220" s="303"/>
      <c r="BA220" s="303">
        <f t="shared" si="50"/>
        <v>5000</v>
      </c>
      <c r="BB220" s="412" t="s">
        <v>3510</v>
      </c>
      <c r="BC220" s="412"/>
      <c r="BD220" s="412"/>
      <c r="BE220" s="412"/>
      <c r="BF220" s="412"/>
      <c r="BG220" s="412"/>
      <c r="BH220" s="287"/>
    </row>
    <row r="221" spans="1:60" ht="30" hidden="1" customHeight="1" x14ac:dyDescent="0.35">
      <c r="A221" s="250">
        <v>8245</v>
      </c>
      <c r="B221" s="250">
        <v>355</v>
      </c>
      <c r="C221" s="249">
        <v>2023</v>
      </c>
      <c r="D221" s="249"/>
      <c r="E221" s="249" t="s">
        <v>812</v>
      </c>
      <c r="F221" s="249" t="s">
        <v>813</v>
      </c>
      <c r="G221" s="250">
        <f t="shared" ca="1" si="48"/>
        <v>-362</v>
      </c>
      <c r="H221" s="251">
        <v>45021</v>
      </c>
      <c r="I221" s="249">
        <f t="shared" si="52"/>
        <v>10</v>
      </c>
      <c r="J221" s="251">
        <v>45031</v>
      </c>
      <c r="K221" s="249" t="str">
        <f t="shared" si="49"/>
        <v>FORA DE PRAZO</v>
      </c>
      <c r="L221" s="249" t="s">
        <v>3511</v>
      </c>
      <c r="M221" s="250">
        <v>13617</v>
      </c>
      <c r="N221" s="249" t="s">
        <v>1016</v>
      </c>
      <c r="O221" s="249" t="s">
        <v>816</v>
      </c>
      <c r="P221" s="249" t="s">
        <v>817</v>
      </c>
      <c r="Q221" s="249" t="s">
        <v>3512</v>
      </c>
      <c r="R221" s="249"/>
      <c r="S221" s="249" t="s">
        <v>3513</v>
      </c>
      <c r="T221" s="249" t="s">
        <v>3514</v>
      </c>
      <c r="U221" s="251">
        <v>45040</v>
      </c>
      <c r="V221" s="235" t="s">
        <v>3515</v>
      </c>
      <c r="W221" s="251">
        <v>45031</v>
      </c>
      <c r="X221" s="249" t="s">
        <v>825</v>
      </c>
      <c r="Y221" s="249" t="s">
        <v>823</v>
      </c>
      <c r="Z221" s="252" t="s">
        <v>2013</v>
      </c>
      <c r="AA221" s="252" t="s">
        <v>825</v>
      </c>
      <c r="AB221" s="252" t="s">
        <v>825</v>
      </c>
      <c r="AC221" s="252" t="s">
        <v>2014</v>
      </c>
      <c r="AD221" s="252">
        <v>4000</v>
      </c>
      <c r="AE221" s="331">
        <f t="shared" si="51"/>
        <v>4000</v>
      </c>
      <c r="AF221" s="331"/>
      <c r="AG221" s="329">
        <v>0</v>
      </c>
      <c r="AH221" s="335">
        <v>4000</v>
      </c>
      <c r="AI221" s="267" t="s">
        <v>825</v>
      </c>
      <c r="AJ221" s="265" t="s">
        <v>825</v>
      </c>
      <c r="AK221" s="249" t="s">
        <v>825</v>
      </c>
      <c r="AL221" s="253" t="s">
        <v>2484</v>
      </c>
      <c r="AM221" s="249" t="s">
        <v>828</v>
      </c>
      <c r="AN221" s="249" t="s">
        <v>908</v>
      </c>
      <c r="AO221" s="249" t="s">
        <v>1132</v>
      </c>
      <c r="AP221" s="249" t="s">
        <v>3516</v>
      </c>
      <c r="AQ221" s="269" t="s">
        <v>3517</v>
      </c>
      <c r="AR221" s="249" t="s">
        <v>3518</v>
      </c>
      <c r="AS221" s="249"/>
      <c r="AT221" s="251"/>
      <c r="AU221" s="251"/>
      <c r="AV221" s="251"/>
      <c r="AW221" s="251"/>
      <c r="AX221" s="251"/>
      <c r="AY221" s="250">
        <f t="shared" si="45"/>
        <v>0</v>
      </c>
      <c r="AZ221" s="250"/>
      <c r="BA221" s="250">
        <f t="shared" si="50"/>
        <v>4000</v>
      </c>
      <c r="BB221" s="269" t="s">
        <v>3519</v>
      </c>
      <c r="BC221" s="269"/>
      <c r="BD221" s="269"/>
      <c r="BE221" s="269"/>
      <c r="BF221" s="269"/>
      <c r="BG221" s="273">
        <v>45314</v>
      </c>
      <c r="BH221" s="249"/>
    </row>
    <row r="222" spans="1:60" s="414" customFormat="1" ht="30" hidden="1" customHeight="1" x14ac:dyDescent="0.35">
      <c r="A222" s="303">
        <v>8246</v>
      </c>
      <c r="B222" s="303">
        <v>359</v>
      </c>
      <c r="C222" s="287">
        <v>2023</v>
      </c>
      <c r="D222" s="287"/>
      <c r="E222" s="287" t="s">
        <v>836</v>
      </c>
      <c r="F222" s="287" t="s">
        <v>813</v>
      </c>
      <c r="G222" s="303">
        <f t="shared" ca="1" si="48"/>
        <v>-360</v>
      </c>
      <c r="H222" s="406">
        <v>45021</v>
      </c>
      <c r="I222" s="287">
        <f t="shared" si="52"/>
        <v>12</v>
      </c>
      <c r="J222" s="406">
        <v>45033</v>
      </c>
      <c r="K222" s="287" t="str">
        <f t="shared" si="49"/>
        <v>FORA DE PRAZO</v>
      </c>
      <c r="L222" s="287" t="s">
        <v>3520</v>
      </c>
      <c r="M222" s="303">
        <v>13616</v>
      </c>
      <c r="N222" s="287" t="s">
        <v>1016</v>
      </c>
      <c r="O222" s="287" t="s">
        <v>816</v>
      </c>
      <c r="P222" s="287" t="s">
        <v>817</v>
      </c>
      <c r="Q222" s="287" t="s">
        <v>3521</v>
      </c>
      <c r="R222" s="287"/>
      <c r="S222" s="287" t="s">
        <v>3522</v>
      </c>
      <c r="T222" s="287" t="s">
        <v>3505</v>
      </c>
      <c r="U222" s="406">
        <v>45033</v>
      </c>
      <c r="V222" s="407" t="s">
        <v>3506</v>
      </c>
      <c r="W222" s="406">
        <v>45039</v>
      </c>
      <c r="X222" s="287" t="s">
        <v>825</v>
      </c>
      <c r="Y222" s="287" t="s">
        <v>823</v>
      </c>
      <c r="Z222" s="408" t="s">
        <v>2013</v>
      </c>
      <c r="AA222" s="408" t="s">
        <v>825</v>
      </c>
      <c r="AB222" s="408" t="s">
        <v>825</v>
      </c>
      <c r="AC222" s="408" t="s">
        <v>2014</v>
      </c>
      <c r="AD222" s="408">
        <v>10000</v>
      </c>
      <c r="AE222" s="408">
        <f t="shared" si="51"/>
        <v>0</v>
      </c>
      <c r="AF222" s="408">
        <v>10000</v>
      </c>
      <c r="AG222" s="408">
        <v>0</v>
      </c>
      <c r="AH222" s="415">
        <v>10000</v>
      </c>
      <c r="AI222" s="409" t="s">
        <v>825</v>
      </c>
      <c r="AJ222" s="410" t="s">
        <v>825</v>
      </c>
      <c r="AK222" s="287" t="s">
        <v>825</v>
      </c>
      <c r="AL222" s="411" t="s">
        <v>2484</v>
      </c>
      <c r="AM222" s="287" t="s">
        <v>828</v>
      </c>
      <c r="AN222" s="287" t="s">
        <v>35</v>
      </c>
      <c r="AO222" s="287" t="s">
        <v>1132</v>
      </c>
      <c r="AP222" s="287" t="s">
        <v>3523</v>
      </c>
      <c r="AQ222" s="412" t="s">
        <v>3524</v>
      </c>
      <c r="AR222" s="287" t="s">
        <v>3525</v>
      </c>
      <c r="AS222" s="287"/>
      <c r="AT222" s="406"/>
      <c r="AU222" s="406"/>
      <c r="AV222" s="406"/>
      <c r="AW222" s="406"/>
      <c r="AX222" s="406"/>
      <c r="AY222" s="303">
        <f t="shared" si="45"/>
        <v>0</v>
      </c>
      <c r="AZ222" s="303"/>
      <c r="BA222" s="303">
        <f t="shared" si="50"/>
        <v>10000</v>
      </c>
      <c r="BB222" s="412" t="s">
        <v>3526</v>
      </c>
      <c r="BC222" s="412"/>
      <c r="BD222" s="412"/>
      <c r="BE222" s="412"/>
      <c r="BF222" s="412"/>
      <c r="BG222" s="412"/>
      <c r="BH222" s="287"/>
    </row>
    <row r="223" spans="1:60" ht="30" hidden="1" customHeight="1" x14ac:dyDescent="0.35">
      <c r="A223" s="250">
        <v>8247</v>
      </c>
      <c r="B223" s="250">
        <v>719</v>
      </c>
      <c r="C223" s="249">
        <v>2023</v>
      </c>
      <c r="D223" s="249"/>
      <c r="E223" s="249" t="s">
        <v>812</v>
      </c>
      <c r="F223" s="249" t="s">
        <v>1936</v>
      </c>
      <c r="G223" s="250">
        <f t="shared" ca="1" si="48"/>
        <v>-388</v>
      </c>
      <c r="H223" s="251">
        <v>44991</v>
      </c>
      <c r="I223" s="249">
        <f t="shared" si="52"/>
        <v>14</v>
      </c>
      <c r="J223" s="251">
        <v>45005</v>
      </c>
      <c r="K223" s="249" t="str">
        <f t="shared" si="49"/>
        <v>FORA DE PRAZO</v>
      </c>
      <c r="L223" s="249" t="s">
        <v>3527</v>
      </c>
      <c r="M223" s="250">
        <v>13609</v>
      </c>
      <c r="N223" s="249" t="s">
        <v>1016</v>
      </c>
      <c r="O223" s="249" t="s">
        <v>816</v>
      </c>
      <c r="P223" s="249" t="s">
        <v>1106</v>
      </c>
      <c r="Q223" s="249" t="s">
        <v>3528</v>
      </c>
      <c r="R223" s="249"/>
      <c r="S223" s="249" t="s">
        <v>3529</v>
      </c>
      <c r="T223" s="249" t="s">
        <v>3530</v>
      </c>
      <c r="U223" s="251">
        <v>45016</v>
      </c>
      <c r="V223" s="235" t="s">
        <v>3427</v>
      </c>
      <c r="W223" s="251">
        <v>45005</v>
      </c>
      <c r="X223" s="249" t="s">
        <v>825</v>
      </c>
      <c r="Y223" s="249" t="s">
        <v>1211</v>
      </c>
      <c r="Z223" s="252" t="s">
        <v>2013</v>
      </c>
      <c r="AA223" s="252" t="s">
        <v>825</v>
      </c>
      <c r="AB223" s="252" t="s">
        <v>825</v>
      </c>
      <c r="AC223" s="252" t="s">
        <v>2014</v>
      </c>
      <c r="AD223" s="252">
        <v>4291</v>
      </c>
      <c r="AE223" s="331">
        <f t="shared" si="51"/>
        <v>3914</v>
      </c>
      <c r="AF223" s="331"/>
      <c r="AG223" s="329">
        <v>0</v>
      </c>
      <c r="AH223" s="335">
        <v>3914</v>
      </c>
      <c r="AI223" s="267" t="s">
        <v>825</v>
      </c>
      <c r="AJ223" s="265" t="s">
        <v>825</v>
      </c>
      <c r="AK223" s="249" t="s">
        <v>825</v>
      </c>
      <c r="AL223" s="253" t="s">
        <v>3199</v>
      </c>
      <c r="AM223" s="249" t="s">
        <v>1951</v>
      </c>
      <c r="AN223" s="249" t="s">
        <v>41</v>
      </c>
      <c r="AO223" s="249" t="s">
        <v>1132</v>
      </c>
      <c r="AP223" s="249" t="s">
        <v>3531</v>
      </c>
      <c r="AQ223" s="269" t="s">
        <v>3532</v>
      </c>
      <c r="AR223" s="249" t="s">
        <v>3533</v>
      </c>
      <c r="AS223" s="249"/>
      <c r="AT223" s="251"/>
      <c r="AU223" s="251"/>
      <c r="AV223" s="251"/>
      <c r="AW223" s="251"/>
      <c r="AX223" s="251"/>
      <c r="AY223" s="250">
        <f t="shared" si="45"/>
        <v>0</v>
      </c>
      <c r="AZ223" s="250"/>
      <c r="BA223" s="250">
        <f t="shared" si="50"/>
        <v>3914</v>
      </c>
      <c r="BB223" s="269" t="s">
        <v>3534</v>
      </c>
      <c r="BC223" s="269"/>
      <c r="BD223" s="269"/>
      <c r="BE223" s="269"/>
      <c r="BF223" s="269"/>
      <c r="BG223" s="271" t="s">
        <v>3370</v>
      </c>
      <c r="BH223" s="249" t="s">
        <v>3535</v>
      </c>
    </row>
    <row r="224" spans="1:60" ht="30" hidden="1" customHeight="1" x14ac:dyDescent="0.35">
      <c r="A224" s="250">
        <v>8250</v>
      </c>
      <c r="B224" s="250">
        <v>154</v>
      </c>
      <c r="C224" s="249">
        <v>2023</v>
      </c>
      <c r="D224" s="249"/>
      <c r="E224" s="249" t="s">
        <v>836</v>
      </c>
      <c r="F224" s="249" t="s">
        <v>813</v>
      </c>
      <c r="G224" s="250">
        <f t="shared" ca="1" si="48"/>
        <v>-358</v>
      </c>
      <c r="H224" s="251">
        <v>45021</v>
      </c>
      <c r="I224" s="249">
        <f t="shared" si="52"/>
        <v>14</v>
      </c>
      <c r="J224" s="251">
        <v>45035</v>
      </c>
      <c r="K224" s="249" t="str">
        <f t="shared" si="49"/>
        <v>FORA DE PRAZO</v>
      </c>
      <c r="L224" s="249" t="s">
        <v>3536</v>
      </c>
      <c r="M224" s="250">
        <v>13628</v>
      </c>
      <c r="N224" s="249" t="s">
        <v>879</v>
      </c>
      <c r="O224" s="249" t="s">
        <v>816</v>
      </c>
      <c r="P224" s="249" t="s">
        <v>817</v>
      </c>
      <c r="Q224" s="249" t="s">
        <v>3537</v>
      </c>
      <c r="R224" s="249"/>
      <c r="S224" s="249" t="s">
        <v>3538</v>
      </c>
      <c r="T224" s="249" t="s">
        <v>3539</v>
      </c>
      <c r="U224" s="251">
        <v>45034</v>
      </c>
      <c r="V224" s="235" t="s">
        <v>3540</v>
      </c>
      <c r="W224" s="251">
        <v>45039</v>
      </c>
      <c r="X224" s="249" t="s">
        <v>825</v>
      </c>
      <c r="Y224" s="249" t="s">
        <v>1389</v>
      </c>
      <c r="Z224" s="252" t="s">
        <v>2013</v>
      </c>
      <c r="AA224" s="252" t="s">
        <v>825</v>
      </c>
      <c r="AB224" s="252" t="s">
        <v>825</v>
      </c>
      <c r="AC224" s="252" t="s">
        <v>2014</v>
      </c>
      <c r="AD224" s="252">
        <v>3000</v>
      </c>
      <c r="AE224" s="331">
        <f t="shared" si="51"/>
        <v>3000</v>
      </c>
      <c r="AF224" s="331"/>
      <c r="AG224" s="329">
        <v>0</v>
      </c>
      <c r="AH224" s="335">
        <v>3000</v>
      </c>
      <c r="AI224" s="267" t="s">
        <v>825</v>
      </c>
      <c r="AJ224" s="265" t="s">
        <v>825</v>
      </c>
      <c r="AK224" s="249" t="s">
        <v>825</v>
      </c>
      <c r="AL224" s="253" t="s">
        <v>2484</v>
      </c>
      <c r="AM224" s="249" t="s">
        <v>828</v>
      </c>
      <c r="AN224" s="249" t="s">
        <v>35</v>
      </c>
      <c r="AO224" s="249" t="s">
        <v>1132</v>
      </c>
      <c r="AP224" s="249" t="s">
        <v>3541</v>
      </c>
      <c r="AQ224" s="269" t="s">
        <v>3542</v>
      </c>
      <c r="AR224" s="249" t="s">
        <v>3543</v>
      </c>
      <c r="AS224" s="249"/>
      <c r="AT224" s="251"/>
      <c r="AU224" s="251"/>
      <c r="AV224" s="251"/>
      <c r="AW224" s="251"/>
      <c r="AX224" s="251"/>
      <c r="AY224" s="250">
        <f t="shared" si="45"/>
        <v>0</v>
      </c>
      <c r="AZ224" s="250"/>
      <c r="BA224" s="250">
        <f t="shared" si="50"/>
        <v>3000</v>
      </c>
      <c r="BB224" s="269" t="s">
        <v>3544</v>
      </c>
      <c r="BC224" s="269"/>
      <c r="BD224" s="269"/>
      <c r="BE224" s="269"/>
      <c r="BF224" s="269"/>
      <c r="BG224" s="269"/>
      <c r="BH224" s="249"/>
    </row>
    <row r="225" spans="1:60" ht="30" hidden="1" customHeight="1" x14ac:dyDescent="0.35">
      <c r="A225" s="250">
        <v>8251</v>
      </c>
      <c r="B225" s="250">
        <v>508</v>
      </c>
      <c r="C225" s="249">
        <v>2023</v>
      </c>
      <c r="D225" s="249"/>
      <c r="E225" s="249" t="s">
        <v>812</v>
      </c>
      <c r="F225" s="249" t="s">
        <v>813</v>
      </c>
      <c r="G225" s="250">
        <f t="shared" ca="1" si="48"/>
        <v>-325</v>
      </c>
      <c r="H225" s="251">
        <v>45021</v>
      </c>
      <c r="I225" s="249">
        <f t="shared" si="52"/>
        <v>47</v>
      </c>
      <c r="J225" s="251">
        <v>45068</v>
      </c>
      <c r="K225" s="249" t="str">
        <f t="shared" si="49"/>
        <v>DENTRO DO PRAZO</v>
      </c>
      <c r="L225" s="249" t="s">
        <v>3545</v>
      </c>
      <c r="M225" s="250">
        <v>370</v>
      </c>
      <c r="N225" s="249" t="s">
        <v>879</v>
      </c>
      <c r="O225" s="249" t="s">
        <v>816</v>
      </c>
      <c r="P225" s="249" t="s">
        <v>817</v>
      </c>
      <c r="Q225" s="249" t="s">
        <v>3546</v>
      </c>
      <c r="R225" s="249"/>
      <c r="S225" s="249" t="s">
        <v>3547</v>
      </c>
      <c r="T225" s="249" t="s">
        <v>3548</v>
      </c>
      <c r="U225" s="251">
        <v>45048</v>
      </c>
      <c r="V225" s="235" t="s">
        <v>3549</v>
      </c>
      <c r="W225" s="251">
        <v>45070</v>
      </c>
      <c r="X225" s="249" t="s">
        <v>825</v>
      </c>
      <c r="Y225" s="249" t="s">
        <v>823</v>
      </c>
      <c r="Z225" s="252" t="s">
        <v>2013</v>
      </c>
      <c r="AA225" s="252" t="s">
        <v>825</v>
      </c>
      <c r="AB225" s="252" t="s">
        <v>825</v>
      </c>
      <c r="AC225" s="252" t="s">
        <v>2014</v>
      </c>
      <c r="AD225" s="252">
        <v>5000</v>
      </c>
      <c r="AE225" s="331">
        <f t="shared" si="51"/>
        <v>0</v>
      </c>
      <c r="AF225" s="331">
        <v>5000</v>
      </c>
      <c r="AG225" s="329">
        <v>0</v>
      </c>
      <c r="AH225" s="335">
        <v>5000</v>
      </c>
      <c r="AI225" s="267" t="s">
        <v>825</v>
      </c>
      <c r="AJ225" s="265" t="s">
        <v>825</v>
      </c>
      <c r="AK225" s="249" t="s">
        <v>825</v>
      </c>
      <c r="AL225" s="253" t="s">
        <v>2484</v>
      </c>
      <c r="AM225" s="249" t="s">
        <v>1948</v>
      </c>
      <c r="AN225" s="249" t="s">
        <v>35</v>
      </c>
      <c r="AO225" s="249" t="s">
        <v>1132</v>
      </c>
      <c r="AP225" s="249" t="s">
        <v>3550</v>
      </c>
      <c r="AQ225" s="269" t="s">
        <v>3551</v>
      </c>
      <c r="AR225" s="249" t="s">
        <v>3552</v>
      </c>
      <c r="AS225" s="249"/>
      <c r="AT225" s="251"/>
      <c r="AU225" s="251"/>
      <c r="AV225" s="251"/>
      <c r="AW225" s="251"/>
      <c r="AX225" s="251"/>
      <c r="AY225" s="250">
        <f t="shared" si="45"/>
        <v>0</v>
      </c>
      <c r="AZ225" s="250"/>
      <c r="BA225" s="250">
        <f t="shared" si="50"/>
        <v>5000</v>
      </c>
      <c r="BB225" s="269" t="s">
        <v>3553</v>
      </c>
      <c r="BC225" s="269"/>
      <c r="BD225" s="269"/>
      <c r="BE225" s="269"/>
      <c r="BF225" s="269"/>
      <c r="BG225" s="273">
        <v>45314</v>
      </c>
      <c r="BH225" s="249"/>
    </row>
    <row r="226" spans="1:60" ht="30" hidden="1" customHeight="1" x14ac:dyDescent="0.3">
      <c r="A226" s="250">
        <v>8252</v>
      </c>
      <c r="B226" s="250">
        <v>1169</v>
      </c>
      <c r="C226" s="249">
        <v>2023</v>
      </c>
      <c r="D226" s="249"/>
      <c r="E226" s="249" t="s">
        <v>836</v>
      </c>
      <c r="F226" s="249" t="s">
        <v>813</v>
      </c>
      <c r="G226" s="250">
        <f t="shared" ca="1" si="48"/>
        <v>-293</v>
      </c>
      <c r="H226" s="251">
        <v>45021</v>
      </c>
      <c r="I226" s="249">
        <f t="shared" si="52"/>
        <v>79</v>
      </c>
      <c r="J226" s="251">
        <v>45100</v>
      </c>
      <c r="K226" s="249" t="str">
        <f t="shared" si="49"/>
        <v>DENTRO DO PRAZO</v>
      </c>
      <c r="L226" s="249" t="s">
        <v>3554</v>
      </c>
      <c r="M226" s="250">
        <v>13612</v>
      </c>
      <c r="N226" s="249" t="s">
        <v>879</v>
      </c>
      <c r="O226" s="249" t="s">
        <v>816</v>
      </c>
      <c r="P226" s="249" t="s">
        <v>817</v>
      </c>
      <c r="Q226" s="249" t="s">
        <v>3555</v>
      </c>
      <c r="R226" s="249"/>
      <c r="S226" s="249" t="s">
        <v>3556</v>
      </c>
      <c r="T226" s="249" t="s">
        <v>3557</v>
      </c>
      <c r="U226" s="251">
        <v>45078</v>
      </c>
      <c r="V226" s="235" t="s">
        <v>3558</v>
      </c>
      <c r="W226" s="251">
        <v>45102</v>
      </c>
      <c r="X226" s="249" t="s">
        <v>825</v>
      </c>
      <c r="Y226" s="249" t="s">
        <v>1211</v>
      </c>
      <c r="Z226" s="252" t="s">
        <v>2013</v>
      </c>
      <c r="AA226" s="252" t="s">
        <v>825</v>
      </c>
      <c r="AB226" s="252" t="s">
        <v>825</v>
      </c>
      <c r="AC226" s="252" t="s">
        <v>2014</v>
      </c>
      <c r="AD226" s="252">
        <v>12000</v>
      </c>
      <c r="AE226" s="331">
        <f t="shared" si="51"/>
        <v>0</v>
      </c>
      <c r="AF226" s="331">
        <v>12000</v>
      </c>
      <c r="AG226" s="329">
        <v>0</v>
      </c>
      <c r="AH226" s="329">
        <v>12000</v>
      </c>
      <c r="AI226" s="267" t="s">
        <v>825</v>
      </c>
      <c r="AJ226" s="265" t="s">
        <v>825</v>
      </c>
      <c r="AK226" s="249" t="s">
        <v>825</v>
      </c>
      <c r="AL226" s="253" t="s">
        <v>2484</v>
      </c>
      <c r="AM226" s="249" t="s">
        <v>828</v>
      </c>
      <c r="AN226" s="249" t="s">
        <v>35</v>
      </c>
      <c r="AO226" s="249" t="s">
        <v>1132</v>
      </c>
      <c r="AP226" s="249" t="s">
        <v>3559</v>
      </c>
      <c r="AQ226" s="269" t="s">
        <v>3560</v>
      </c>
      <c r="AR226" s="249" t="s">
        <v>3561</v>
      </c>
      <c r="AS226" s="249"/>
      <c r="AT226" s="251"/>
      <c r="AU226" s="251"/>
      <c r="AV226" s="251"/>
      <c r="AW226" s="251"/>
      <c r="AX226" s="251"/>
      <c r="AY226" s="250">
        <f t="shared" si="45"/>
        <v>0</v>
      </c>
      <c r="AZ226" s="250"/>
      <c r="BA226" s="250">
        <f t="shared" si="50"/>
        <v>12000</v>
      </c>
      <c r="BB226" s="270" t="s">
        <v>3562</v>
      </c>
      <c r="BC226" s="269"/>
      <c r="BD226" s="269"/>
      <c r="BE226" s="269"/>
      <c r="BF226" s="269"/>
      <c r="BG226" s="269"/>
      <c r="BH226" s="249"/>
    </row>
    <row r="227" spans="1:60" ht="30" hidden="1" customHeight="1" x14ac:dyDescent="0.3">
      <c r="A227" s="250">
        <v>8254</v>
      </c>
      <c r="B227" s="245" t="s">
        <v>1998</v>
      </c>
      <c r="C227" s="249">
        <v>2023</v>
      </c>
      <c r="D227" s="249"/>
      <c r="E227" s="249" t="s">
        <v>836</v>
      </c>
      <c r="F227" s="249" t="s">
        <v>813</v>
      </c>
      <c r="G227" s="250">
        <f t="shared" ca="1" si="48"/>
        <v>-367</v>
      </c>
      <c r="H227" s="251">
        <v>45026</v>
      </c>
      <c r="I227" s="249">
        <f t="shared" si="52"/>
        <v>0</v>
      </c>
      <c r="J227" s="251">
        <v>45026</v>
      </c>
      <c r="K227" s="249" t="str">
        <f t="shared" si="49"/>
        <v>RETROATIVO</v>
      </c>
      <c r="L227" s="249" t="s">
        <v>3563</v>
      </c>
      <c r="M227" s="250">
        <v>13670</v>
      </c>
      <c r="N227" s="249" t="s">
        <v>914</v>
      </c>
      <c r="O227" s="249" t="s">
        <v>816</v>
      </c>
      <c r="P227" s="249" t="s">
        <v>1372</v>
      </c>
      <c r="Q227" s="249" t="s">
        <v>3564</v>
      </c>
      <c r="R227" s="249"/>
      <c r="S227" s="249" t="s">
        <v>3565</v>
      </c>
      <c r="T227" s="249" t="s">
        <v>3566</v>
      </c>
      <c r="U227" s="251">
        <v>45026</v>
      </c>
      <c r="V227" s="235" t="s">
        <v>3567</v>
      </c>
      <c r="W227" s="251">
        <v>45036</v>
      </c>
      <c r="X227" s="249" t="s">
        <v>825</v>
      </c>
      <c r="Y227" s="249" t="s">
        <v>846</v>
      </c>
      <c r="Z227" s="252" t="s">
        <v>2013</v>
      </c>
      <c r="AA227" s="252" t="s">
        <v>825</v>
      </c>
      <c r="AB227" s="252" t="s">
        <v>825</v>
      </c>
      <c r="AC227" s="252" t="s">
        <v>2014</v>
      </c>
      <c r="AD227" s="252">
        <v>4490</v>
      </c>
      <c r="AE227" s="331">
        <f t="shared" si="51"/>
        <v>0</v>
      </c>
      <c r="AF227" s="331"/>
      <c r="AG227" s="329">
        <v>0</v>
      </c>
      <c r="AH227" s="329">
        <v>0</v>
      </c>
      <c r="AI227" s="267" t="s">
        <v>825</v>
      </c>
      <c r="AJ227" s="265" t="s">
        <v>825</v>
      </c>
      <c r="AK227" s="249" t="s">
        <v>825</v>
      </c>
      <c r="AL227" s="253" t="s">
        <v>2484</v>
      </c>
      <c r="AM227" s="249" t="s">
        <v>1116</v>
      </c>
      <c r="AN227" s="249" t="s">
        <v>22</v>
      </c>
      <c r="AO227" s="249" t="s">
        <v>1132</v>
      </c>
      <c r="AP227" s="249" t="s">
        <v>3568</v>
      </c>
      <c r="AQ227" s="269" t="s">
        <v>3569</v>
      </c>
      <c r="AR227" s="249" t="s">
        <v>3570</v>
      </c>
      <c r="AS227" s="249"/>
      <c r="AT227" s="251"/>
      <c r="AU227" s="251"/>
      <c r="AV227" s="251"/>
      <c r="AW227" s="251"/>
      <c r="AX227" s="251"/>
      <c r="AY227" s="250">
        <f t="shared" si="45"/>
        <v>0</v>
      </c>
      <c r="AZ227" s="250"/>
      <c r="BA227" s="250">
        <f t="shared" si="50"/>
        <v>0</v>
      </c>
      <c r="BB227" s="269" t="s">
        <v>3571</v>
      </c>
      <c r="BC227" s="269"/>
      <c r="BD227" s="269"/>
      <c r="BE227" s="269"/>
      <c r="BF227" s="269"/>
      <c r="BG227" s="269"/>
      <c r="BH227" s="249"/>
    </row>
    <row r="228" spans="1:60" ht="30" hidden="1" customHeight="1" x14ac:dyDescent="0.35">
      <c r="A228" s="250">
        <v>8255</v>
      </c>
      <c r="B228" s="250">
        <v>252</v>
      </c>
      <c r="C228" s="249">
        <v>2023</v>
      </c>
      <c r="D228" s="249"/>
      <c r="E228" s="249" t="s">
        <v>836</v>
      </c>
      <c r="F228" s="249" t="s">
        <v>813</v>
      </c>
      <c r="G228" s="250">
        <f t="shared" ca="1" si="48"/>
        <v>-259</v>
      </c>
      <c r="H228" s="251">
        <v>45027</v>
      </c>
      <c r="I228" s="249">
        <f t="shared" si="52"/>
        <v>107</v>
      </c>
      <c r="J228" s="251">
        <v>45134</v>
      </c>
      <c r="K228" s="249" t="str">
        <f t="shared" si="49"/>
        <v>DENTRO DO PRAZO</v>
      </c>
      <c r="L228" s="249" t="s">
        <v>3572</v>
      </c>
      <c r="M228" s="250">
        <v>13618</v>
      </c>
      <c r="N228" s="249" t="s">
        <v>815</v>
      </c>
      <c r="O228" s="249" t="s">
        <v>816</v>
      </c>
      <c r="P228" s="249" t="s">
        <v>817</v>
      </c>
      <c r="Q228" s="249" t="s">
        <v>3573</v>
      </c>
      <c r="R228" s="249"/>
      <c r="S228" s="249" t="s">
        <v>3574</v>
      </c>
      <c r="T228" s="249" t="s">
        <v>3382</v>
      </c>
      <c r="U228" s="251">
        <v>45063</v>
      </c>
      <c r="V228" s="235" t="s">
        <v>3575</v>
      </c>
      <c r="W228" s="251">
        <v>45134</v>
      </c>
      <c r="X228" s="249" t="s">
        <v>825</v>
      </c>
      <c r="Y228" s="249" t="s">
        <v>1211</v>
      </c>
      <c r="Z228" s="252" t="s">
        <v>2013</v>
      </c>
      <c r="AA228" s="252" t="s">
        <v>825</v>
      </c>
      <c r="AB228" s="252" t="s">
        <v>825</v>
      </c>
      <c r="AC228" s="252" t="s">
        <v>2014</v>
      </c>
      <c r="AD228" s="252">
        <v>18000</v>
      </c>
      <c r="AE228" s="331">
        <f t="shared" si="51"/>
        <v>0</v>
      </c>
      <c r="AF228" s="331">
        <v>18000</v>
      </c>
      <c r="AG228" s="329">
        <v>0</v>
      </c>
      <c r="AH228" s="335">
        <v>18000</v>
      </c>
      <c r="AI228" s="267" t="s">
        <v>825</v>
      </c>
      <c r="AJ228" s="265" t="s">
        <v>825</v>
      </c>
      <c r="AK228" s="249" t="s">
        <v>825</v>
      </c>
      <c r="AL228" s="253" t="s">
        <v>1276</v>
      </c>
      <c r="AM228" s="249" t="s">
        <v>873</v>
      </c>
      <c r="AN228" s="249" t="s">
        <v>28</v>
      </c>
      <c r="AO228" s="249" t="s">
        <v>1132</v>
      </c>
      <c r="AP228" s="249">
        <v>11964607683</v>
      </c>
      <c r="AQ228" s="269" t="s">
        <v>3576</v>
      </c>
      <c r="AR228" s="249" t="s">
        <v>3577</v>
      </c>
      <c r="AS228" s="249"/>
      <c r="AT228" s="251"/>
      <c r="AU228" s="251"/>
      <c r="AV228" s="251"/>
      <c r="AW228" s="251"/>
      <c r="AX228" s="251"/>
      <c r="AY228" s="250">
        <f t="shared" si="45"/>
        <v>0</v>
      </c>
      <c r="AZ228" s="250"/>
      <c r="BA228" s="250">
        <f t="shared" si="50"/>
        <v>18000</v>
      </c>
      <c r="BB228" s="254" t="s">
        <v>3578</v>
      </c>
      <c r="BC228" s="269"/>
      <c r="BD228" s="269"/>
      <c r="BE228" s="269"/>
      <c r="BF228" s="269"/>
      <c r="BG228" s="269"/>
      <c r="BH228" s="249"/>
    </row>
    <row r="229" spans="1:60" ht="30" hidden="1" customHeight="1" x14ac:dyDescent="0.35">
      <c r="A229" s="250">
        <v>8256</v>
      </c>
      <c r="B229" s="250">
        <v>318</v>
      </c>
      <c r="C229" s="249">
        <v>2023</v>
      </c>
      <c r="D229" s="249"/>
      <c r="E229" s="249" t="s">
        <v>836</v>
      </c>
      <c r="F229" s="249" t="s">
        <v>813</v>
      </c>
      <c r="G229" s="250">
        <f t="shared" ca="1" si="48"/>
        <v>-362</v>
      </c>
      <c r="H229" s="251">
        <v>45027</v>
      </c>
      <c r="I229" s="249">
        <f t="shared" si="52"/>
        <v>4</v>
      </c>
      <c r="J229" s="251">
        <v>45031</v>
      </c>
      <c r="K229" s="249" t="str">
        <f t="shared" si="49"/>
        <v>FORA DE PRAZO</v>
      </c>
      <c r="L229" s="249" t="s">
        <v>3579</v>
      </c>
      <c r="M229" s="250">
        <v>13636</v>
      </c>
      <c r="N229" s="249" t="s">
        <v>1016</v>
      </c>
      <c r="O229" s="249" t="s">
        <v>816</v>
      </c>
      <c r="P229" s="249" t="s">
        <v>1029</v>
      </c>
      <c r="Q229" s="249" t="s">
        <v>3580</v>
      </c>
      <c r="R229" s="249"/>
      <c r="S229" s="249" t="s">
        <v>3581</v>
      </c>
      <c r="T229" s="249" t="s">
        <v>3582</v>
      </c>
      <c r="U229" s="251">
        <v>45031</v>
      </c>
      <c r="V229" s="235" t="s">
        <v>3583</v>
      </c>
      <c r="W229" s="251">
        <v>45058</v>
      </c>
      <c r="X229" s="249" t="s">
        <v>825</v>
      </c>
      <c r="Y229" s="249" t="s">
        <v>906</v>
      </c>
      <c r="Z229" s="252" t="s">
        <v>2013</v>
      </c>
      <c r="AA229" s="252" t="s">
        <v>825</v>
      </c>
      <c r="AB229" s="252" t="s">
        <v>825</v>
      </c>
      <c r="AC229" s="252" t="s">
        <v>2014</v>
      </c>
      <c r="AD229" s="252">
        <v>24000</v>
      </c>
      <c r="AE229" s="331">
        <f t="shared" si="51"/>
        <v>24000</v>
      </c>
      <c r="AF229" s="331"/>
      <c r="AG229" s="329">
        <v>0</v>
      </c>
      <c r="AH229" s="335">
        <v>24000</v>
      </c>
      <c r="AI229" s="267" t="s">
        <v>825</v>
      </c>
      <c r="AJ229" s="265" t="s">
        <v>825</v>
      </c>
      <c r="AK229" s="249" t="s">
        <v>825</v>
      </c>
      <c r="AL229" s="253" t="s">
        <v>3584</v>
      </c>
      <c r="AM229" s="249" t="s">
        <v>1116</v>
      </c>
      <c r="AN229" s="249" t="s">
        <v>22</v>
      </c>
      <c r="AO229" s="249" t="s">
        <v>1132</v>
      </c>
      <c r="AP229" s="249" t="s">
        <v>3585</v>
      </c>
      <c r="AQ229" s="269" t="s">
        <v>3586</v>
      </c>
      <c r="AR229" s="249" t="s">
        <v>3587</v>
      </c>
      <c r="AS229" s="249"/>
      <c r="AT229" s="251"/>
      <c r="AU229" s="251"/>
      <c r="AV229" s="251"/>
      <c r="AW229" s="251"/>
      <c r="AX229" s="251"/>
      <c r="AY229" s="250">
        <f t="shared" si="45"/>
        <v>0</v>
      </c>
      <c r="AZ229" s="250"/>
      <c r="BA229" s="250">
        <f t="shared" si="50"/>
        <v>24000</v>
      </c>
      <c r="BB229" s="269" t="s">
        <v>3588</v>
      </c>
      <c r="BC229" s="269"/>
      <c r="BD229" s="269"/>
      <c r="BE229" s="269"/>
      <c r="BF229" s="269"/>
      <c r="BG229" s="269"/>
      <c r="BH229" s="249"/>
    </row>
    <row r="230" spans="1:60" ht="30" hidden="1" customHeight="1" x14ac:dyDescent="0.35">
      <c r="A230" s="250">
        <v>8257</v>
      </c>
      <c r="B230" s="250">
        <v>356</v>
      </c>
      <c r="C230" s="249">
        <v>2023</v>
      </c>
      <c r="D230" s="249"/>
      <c r="E230" s="249" t="s">
        <v>812</v>
      </c>
      <c r="F230" s="249" t="s">
        <v>813</v>
      </c>
      <c r="G230" s="250">
        <f t="shared" ca="1" si="48"/>
        <v>-364</v>
      </c>
      <c r="H230" s="251">
        <v>45027</v>
      </c>
      <c r="I230" s="249">
        <f t="shared" si="52"/>
        <v>2</v>
      </c>
      <c r="J230" s="251">
        <v>45029</v>
      </c>
      <c r="K230" s="249" t="str">
        <f t="shared" si="49"/>
        <v>FORA DE PRAZO</v>
      </c>
      <c r="L230" s="249" t="s">
        <v>3589</v>
      </c>
      <c r="M230" s="250">
        <v>197</v>
      </c>
      <c r="N230" s="249" t="s">
        <v>879</v>
      </c>
      <c r="O230" s="249" t="s">
        <v>816</v>
      </c>
      <c r="P230" s="249" t="s">
        <v>817</v>
      </c>
      <c r="Q230" s="249" t="s">
        <v>3590</v>
      </c>
      <c r="R230" s="249"/>
      <c r="S230" s="249" t="s">
        <v>3591</v>
      </c>
      <c r="T230" s="249" t="s">
        <v>3592</v>
      </c>
      <c r="U230" s="251">
        <v>45064</v>
      </c>
      <c r="V230" s="235" t="s">
        <v>3593</v>
      </c>
      <c r="W230" s="251">
        <v>45050</v>
      </c>
      <c r="X230" s="249" t="s">
        <v>825</v>
      </c>
      <c r="Y230" s="249" t="s">
        <v>906</v>
      </c>
      <c r="Z230" s="252" t="s">
        <v>2013</v>
      </c>
      <c r="AA230" s="252" t="s">
        <v>825</v>
      </c>
      <c r="AB230" s="252" t="s">
        <v>825</v>
      </c>
      <c r="AC230" s="252" t="s">
        <v>2014</v>
      </c>
      <c r="AD230" s="252">
        <v>7000</v>
      </c>
      <c r="AE230" s="331">
        <f t="shared" si="51"/>
        <v>7000</v>
      </c>
      <c r="AF230" s="331"/>
      <c r="AG230" s="329">
        <v>0</v>
      </c>
      <c r="AH230" s="335">
        <v>7000</v>
      </c>
      <c r="AI230" s="267" t="s">
        <v>825</v>
      </c>
      <c r="AJ230" s="265" t="s">
        <v>825</v>
      </c>
      <c r="AK230" s="249" t="s">
        <v>825</v>
      </c>
      <c r="AL230" s="253" t="s">
        <v>2484</v>
      </c>
      <c r="AM230" s="249" t="s">
        <v>828</v>
      </c>
      <c r="AN230" s="249" t="s">
        <v>35</v>
      </c>
      <c r="AO230" s="249" t="s">
        <v>1132</v>
      </c>
      <c r="AP230" s="249" t="s">
        <v>3594</v>
      </c>
      <c r="AQ230" s="269" t="s">
        <v>3595</v>
      </c>
      <c r="AR230" s="249" t="s">
        <v>3596</v>
      </c>
      <c r="AS230" s="249"/>
      <c r="AT230" s="251"/>
      <c r="AU230" s="251"/>
      <c r="AV230" s="251"/>
      <c r="AW230" s="251"/>
      <c r="AX230" s="251"/>
      <c r="AY230" s="250">
        <f t="shared" si="45"/>
        <v>0</v>
      </c>
      <c r="AZ230" s="250"/>
      <c r="BA230" s="250">
        <f t="shared" si="50"/>
        <v>7000</v>
      </c>
      <c r="BB230" s="269" t="s">
        <v>3597</v>
      </c>
      <c r="BC230" s="269"/>
      <c r="BD230" s="269"/>
      <c r="BE230" s="269"/>
      <c r="BF230" s="269"/>
      <c r="BG230" s="273">
        <v>45314</v>
      </c>
      <c r="BH230" s="249"/>
    </row>
    <row r="231" spans="1:60" ht="30" hidden="1" customHeight="1" x14ac:dyDescent="0.3">
      <c r="A231" s="250">
        <v>8258</v>
      </c>
      <c r="B231" s="250">
        <v>251</v>
      </c>
      <c r="C231" s="249">
        <v>2023</v>
      </c>
      <c r="D231" s="249"/>
      <c r="E231" s="249" t="s">
        <v>812</v>
      </c>
      <c r="F231" s="249" t="s">
        <v>813</v>
      </c>
      <c r="G231" s="250">
        <f t="shared" ca="1" si="48"/>
        <v>-352</v>
      </c>
      <c r="H231" s="251">
        <v>45028</v>
      </c>
      <c r="I231" s="249">
        <f t="shared" si="52"/>
        <v>13</v>
      </c>
      <c r="J231" s="251">
        <v>45041</v>
      </c>
      <c r="K231" s="249" t="str">
        <f t="shared" si="49"/>
        <v>FORA DE PRAZO</v>
      </c>
      <c r="L231" s="249" t="s">
        <v>3598</v>
      </c>
      <c r="M231" s="250">
        <v>13640</v>
      </c>
      <c r="N231" s="249" t="s">
        <v>879</v>
      </c>
      <c r="O231" s="249" t="s">
        <v>816</v>
      </c>
      <c r="P231" s="249" t="s">
        <v>817</v>
      </c>
      <c r="Q231" s="249" t="s">
        <v>3599</v>
      </c>
      <c r="R231" s="249"/>
      <c r="S231" s="249" t="s">
        <v>3600</v>
      </c>
      <c r="T231" s="249" t="s">
        <v>3455</v>
      </c>
      <c r="U231" s="251">
        <v>45040</v>
      </c>
      <c r="V231" s="235" t="s">
        <v>3601</v>
      </c>
      <c r="W231" s="251">
        <v>45041</v>
      </c>
      <c r="X231" s="249" t="s">
        <v>825</v>
      </c>
      <c r="Y231" s="249" t="s">
        <v>1389</v>
      </c>
      <c r="Z231" s="252" t="s">
        <v>2013</v>
      </c>
      <c r="AA231" s="252" t="s">
        <v>825</v>
      </c>
      <c r="AB231" s="252" t="s">
        <v>825</v>
      </c>
      <c r="AC231" s="252" t="s">
        <v>2014</v>
      </c>
      <c r="AD231" s="252">
        <v>2000</v>
      </c>
      <c r="AE231" s="331">
        <f t="shared" si="51"/>
        <v>0</v>
      </c>
      <c r="AF231" s="331">
        <v>2000</v>
      </c>
      <c r="AG231" s="329">
        <v>0</v>
      </c>
      <c r="AH231" s="329">
        <v>2000</v>
      </c>
      <c r="AI231" s="267" t="s">
        <v>825</v>
      </c>
      <c r="AJ231" s="265" t="s">
        <v>825</v>
      </c>
      <c r="AK231" s="249" t="s">
        <v>825</v>
      </c>
      <c r="AL231" s="253" t="s">
        <v>2484</v>
      </c>
      <c r="AM231" s="249" t="s">
        <v>828</v>
      </c>
      <c r="AN231" s="249" t="s">
        <v>35</v>
      </c>
      <c r="AO231" s="249" t="s">
        <v>1132</v>
      </c>
      <c r="AP231" s="249" t="s">
        <v>3602</v>
      </c>
      <c r="AQ231" s="269" t="s">
        <v>3603</v>
      </c>
      <c r="AR231" s="249" t="s">
        <v>3604</v>
      </c>
      <c r="AS231" s="249"/>
      <c r="AT231" s="251"/>
      <c r="AU231" s="251"/>
      <c r="AV231" s="251"/>
      <c r="AW231" s="251"/>
      <c r="AX231" s="251"/>
      <c r="AY231" s="250">
        <f t="shared" si="45"/>
        <v>0</v>
      </c>
      <c r="AZ231" s="250"/>
      <c r="BA231" s="250">
        <f t="shared" si="50"/>
        <v>2000</v>
      </c>
      <c r="BB231" s="269" t="s">
        <v>3605</v>
      </c>
      <c r="BC231" s="269"/>
      <c r="BD231" s="269"/>
      <c r="BE231" s="269"/>
      <c r="BF231" s="269"/>
      <c r="BG231" s="273">
        <v>45314</v>
      </c>
      <c r="BH231" s="249"/>
    </row>
    <row r="232" spans="1:60" ht="30" hidden="1" customHeight="1" x14ac:dyDescent="0.35">
      <c r="A232" s="250">
        <v>8259</v>
      </c>
      <c r="B232" s="250">
        <v>319</v>
      </c>
      <c r="C232" s="249">
        <v>2023</v>
      </c>
      <c r="D232" s="249"/>
      <c r="E232" s="249" t="s">
        <v>836</v>
      </c>
      <c r="F232" s="249" t="s">
        <v>813</v>
      </c>
      <c r="G232" s="250">
        <f t="shared" ca="1" si="48"/>
        <v>-339</v>
      </c>
      <c r="H232" s="251">
        <v>45028</v>
      </c>
      <c r="I232" s="249">
        <f t="shared" si="52"/>
        <v>26</v>
      </c>
      <c r="J232" s="251">
        <v>45054</v>
      </c>
      <c r="K232" s="249" t="str">
        <f t="shared" si="49"/>
        <v>DENTRO DO PRAZO</v>
      </c>
      <c r="L232" s="249" t="s">
        <v>3606</v>
      </c>
      <c r="M232" s="250">
        <v>13633</v>
      </c>
      <c r="N232" s="249" t="s">
        <v>879</v>
      </c>
      <c r="O232" s="249" t="s">
        <v>816</v>
      </c>
      <c r="P232" s="249" t="s">
        <v>817</v>
      </c>
      <c r="Q232" s="249" t="s">
        <v>3607</v>
      </c>
      <c r="R232" s="249"/>
      <c r="S232" s="249" t="s">
        <v>3608</v>
      </c>
      <c r="T232" s="249" t="s">
        <v>3609</v>
      </c>
      <c r="U232" s="251">
        <v>45054</v>
      </c>
      <c r="V232" s="235" t="s">
        <v>3610</v>
      </c>
      <c r="W232" s="251">
        <v>45056</v>
      </c>
      <c r="X232" s="249" t="s">
        <v>825</v>
      </c>
      <c r="Y232" s="249" t="s">
        <v>906</v>
      </c>
      <c r="Z232" s="252" t="s">
        <v>2013</v>
      </c>
      <c r="AA232" s="252" t="s">
        <v>825</v>
      </c>
      <c r="AB232" s="252" t="s">
        <v>825</v>
      </c>
      <c r="AC232" s="252" t="s">
        <v>2014</v>
      </c>
      <c r="AD232" s="252">
        <v>7500</v>
      </c>
      <c r="AE232" s="331">
        <f t="shared" si="51"/>
        <v>0</v>
      </c>
      <c r="AF232" s="331">
        <v>7500</v>
      </c>
      <c r="AG232" s="329">
        <v>0</v>
      </c>
      <c r="AH232" s="335">
        <v>7500</v>
      </c>
      <c r="AI232" s="267" t="s">
        <v>825</v>
      </c>
      <c r="AJ232" s="265" t="s">
        <v>825</v>
      </c>
      <c r="AK232" s="249" t="s">
        <v>825</v>
      </c>
      <c r="AL232" s="253" t="s">
        <v>2484</v>
      </c>
      <c r="AM232" s="249" t="s">
        <v>828</v>
      </c>
      <c r="AN232" s="249" t="s">
        <v>35</v>
      </c>
      <c r="AO232" s="249" t="s">
        <v>1132</v>
      </c>
      <c r="AP232" s="249" t="s">
        <v>3611</v>
      </c>
      <c r="AQ232" s="269" t="s">
        <v>3612</v>
      </c>
      <c r="AR232" s="249" t="s">
        <v>3613</v>
      </c>
      <c r="AS232" s="249"/>
      <c r="AT232" s="251"/>
      <c r="AU232" s="251"/>
      <c r="AV232" s="251"/>
      <c r="AW232" s="251"/>
      <c r="AX232" s="251"/>
      <c r="AY232" s="250">
        <f t="shared" si="45"/>
        <v>0</v>
      </c>
      <c r="AZ232" s="250"/>
      <c r="BA232" s="250">
        <f t="shared" si="50"/>
        <v>7500</v>
      </c>
      <c r="BB232" s="269" t="s">
        <v>3614</v>
      </c>
      <c r="BC232" s="269"/>
      <c r="BD232" s="269"/>
      <c r="BE232" s="269"/>
      <c r="BF232" s="269"/>
      <c r="BG232" s="269"/>
      <c r="BH232" s="249"/>
    </row>
    <row r="233" spans="1:60" ht="30" hidden="1" customHeight="1" x14ac:dyDescent="0.3">
      <c r="A233" s="250">
        <v>8260</v>
      </c>
      <c r="B233" s="250">
        <v>320</v>
      </c>
      <c r="C233" s="249">
        <v>2023</v>
      </c>
      <c r="D233" s="249"/>
      <c r="E233" s="249" t="s">
        <v>836</v>
      </c>
      <c r="F233" s="249" t="s">
        <v>813</v>
      </c>
      <c r="G233" s="250">
        <f t="shared" ca="1" si="48"/>
        <v>-349</v>
      </c>
      <c r="H233" s="251">
        <v>45028</v>
      </c>
      <c r="I233" s="249">
        <f t="shared" si="52"/>
        <v>16</v>
      </c>
      <c r="J233" s="251">
        <v>45044</v>
      </c>
      <c r="K233" s="249" t="str">
        <f t="shared" si="49"/>
        <v>DENTRO DO PRAZO</v>
      </c>
      <c r="L233" s="249" t="s">
        <v>3615</v>
      </c>
      <c r="M233" s="250">
        <v>13637</v>
      </c>
      <c r="N233" s="249" t="s">
        <v>914</v>
      </c>
      <c r="O233" s="249" t="s">
        <v>816</v>
      </c>
      <c r="P233" s="249" t="s">
        <v>1029</v>
      </c>
      <c r="Q233" s="249" t="s">
        <v>3616</v>
      </c>
      <c r="R233" s="249"/>
      <c r="S233" s="249" t="s">
        <v>3617</v>
      </c>
      <c r="T233" s="249" t="s">
        <v>3618</v>
      </c>
      <c r="U233" s="251">
        <v>45044</v>
      </c>
      <c r="V233" s="235" t="s">
        <v>3619</v>
      </c>
      <c r="W233" s="251">
        <v>45074</v>
      </c>
      <c r="X233" s="249" t="s">
        <v>825</v>
      </c>
      <c r="Y233" s="249" t="s">
        <v>823</v>
      </c>
      <c r="Z233" s="252" t="s">
        <v>2013</v>
      </c>
      <c r="AA233" s="252" t="s">
        <v>825</v>
      </c>
      <c r="AB233" s="252" t="s">
        <v>825</v>
      </c>
      <c r="AC233" s="252" t="s">
        <v>2014</v>
      </c>
      <c r="AD233" s="252">
        <v>6000</v>
      </c>
      <c r="AE233" s="331">
        <f t="shared" si="51"/>
        <v>6000</v>
      </c>
      <c r="AF233" s="331"/>
      <c r="AG233" s="329">
        <v>0</v>
      </c>
      <c r="AH233" s="329">
        <v>6000</v>
      </c>
      <c r="AI233" s="267" t="s">
        <v>825</v>
      </c>
      <c r="AJ233" s="265" t="s">
        <v>825</v>
      </c>
      <c r="AK233" s="249" t="s">
        <v>825</v>
      </c>
      <c r="AL233" s="253" t="s">
        <v>2484</v>
      </c>
      <c r="AM233" s="249" t="s">
        <v>1116</v>
      </c>
      <c r="AN233" s="249" t="s">
        <v>22</v>
      </c>
      <c r="AO233" s="249" t="s">
        <v>1132</v>
      </c>
      <c r="AP233" s="249" t="s">
        <v>3620</v>
      </c>
      <c r="AQ233" s="269" t="s">
        <v>3621</v>
      </c>
      <c r="AR233" s="249" t="s">
        <v>3288</v>
      </c>
      <c r="AS233" s="249"/>
      <c r="AT233" s="251"/>
      <c r="AU233" s="251"/>
      <c r="AV233" s="251"/>
      <c r="AW233" s="251"/>
      <c r="AX233" s="251"/>
      <c r="AY233" s="250">
        <f t="shared" si="45"/>
        <v>0</v>
      </c>
      <c r="AZ233" s="250"/>
      <c r="BA233" s="250">
        <f t="shared" si="50"/>
        <v>6000</v>
      </c>
      <c r="BB233" s="270" t="s">
        <v>3622</v>
      </c>
      <c r="BC233" s="269"/>
      <c r="BD233" s="269"/>
      <c r="BE233" s="269"/>
      <c r="BF233" s="269"/>
      <c r="BG233" s="269"/>
      <c r="BH233" s="249"/>
    </row>
    <row r="234" spans="1:60" ht="30" hidden="1" customHeight="1" x14ac:dyDescent="0.35">
      <c r="A234" s="250">
        <v>8261</v>
      </c>
      <c r="B234" s="250">
        <v>409</v>
      </c>
      <c r="C234" s="249">
        <v>2023</v>
      </c>
      <c r="D234" s="249"/>
      <c r="E234" s="249" t="s">
        <v>812</v>
      </c>
      <c r="F234" s="249" t="s">
        <v>813</v>
      </c>
      <c r="G234" s="250">
        <f t="shared" ca="1" si="48"/>
        <v>-360</v>
      </c>
      <c r="H234" s="251">
        <v>45028</v>
      </c>
      <c r="I234" s="249">
        <f t="shared" si="52"/>
        <v>5</v>
      </c>
      <c r="J234" s="251">
        <v>45033</v>
      </c>
      <c r="K234" s="249" t="str">
        <f t="shared" si="49"/>
        <v>FORA DE PRAZO</v>
      </c>
      <c r="L234" s="249" t="s">
        <v>3623</v>
      </c>
      <c r="M234" s="250">
        <v>13634</v>
      </c>
      <c r="N234" s="249" t="s">
        <v>914</v>
      </c>
      <c r="O234" s="249" t="s">
        <v>816</v>
      </c>
      <c r="P234" s="249" t="s">
        <v>817</v>
      </c>
      <c r="Q234" s="249" t="s">
        <v>3624</v>
      </c>
      <c r="R234" s="249"/>
      <c r="S234" s="249" t="s">
        <v>3625</v>
      </c>
      <c r="T234" s="249" t="s">
        <v>3626</v>
      </c>
      <c r="U234" s="251">
        <v>45068</v>
      </c>
      <c r="V234" s="235" t="s">
        <v>3506</v>
      </c>
      <c r="W234" s="251">
        <v>45039</v>
      </c>
      <c r="X234" s="249" t="s">
        <v>825</v>
      </c>
      <c r="Y234" s="249" t="s">
        <v>823</v>
      </c>
      <c r="Z234" s="252" t="s">
        <v>2013</v>
      </c>
      <c r="AA234" s="252" t="s">
        <v>825</v>
      </c>
      <c r="AB234" s="252" t="s">
        <v>825</v>
      </c>
      <c r="AC234" s="252" t="s">
        <v>2014</v>
      </c>
      <c r="AD234" s="252">
        <v>5100</v>
      </c>
      <c r="AE234" s="331">
        <f t="shared" si="51"/>
        <v>0</v>
      </c>
      <c r="AF234" s="331">
        <v>5100</v>
      </c>
      <c r="AG234" s="329">
        <v>0</v>
      </c>
      <c r="AH234" s="335">
        <v>5100</v>
      </c>
      <c r="AI234" s="267" t="s">
        <v>825</v>
      </c>
      <c r="AJ234" s="265" t="s">
        <v>825</v>
      </c>
      <c r="AK234" s="249" t="s">
        <v>825</v>
      </c>
      <c r="AL234" s="253" t="s">
        <v>2484</v>
      </c>
      <c r="AM234" s="249" t="s">
        <v>828</v>
      </c>
      <c r="AN234" s="249" t="s">
        <v>35</v>
      </c>
      <c r="AO234" s="249" t="s">
        <v>1132</v>
      </c>
      <c r="AP234" s="249" t="s">
        <v>3627</v>
      </c>
      <c r="AQ234" s="269" t="s">
        <v>3628</v>
      </c>
      <c r="AR234" s="249" t="s">
        <v>3629</v>
      </c>
      <c r="AS234" s="249"/>
      <c r="AT234" s="251"/>
      <c r="AU234" s="251"/>
      <c r="AV234" s="251"/>
      <c r="AW234" s="251"/>
      <c r="AX234" s="251"/>
      <c r="AY234" s="250">
        <f t="shared" si="45"/>
        <v>0</v>
      </c>
      <c r="AZ234" s="250"/>
      <c r="BA234" s="250">
        <f t="shared" si="50"/>
        <v>5100</v>
      </c>
      <c r="BB234" s="269" t="s">
        <v>3630</v>
      </c>
      <c r="BC234" s="269"/>
      <c r="BD234" s="269"/>
      <c r="BE234" s="269"/>
      <c r="BF234" s="269"/>
      <c r="BG234" s="273">
        <v>45314</v>
      </c>
      <c r="BH234" s="249"/>
    </row>
    <row r="235" spans="1:60" s="395" customFormat="1" ht="30" hidden="1" customHeight="1" x14ac:dyDescent="0.3">
      <c r="A235" s="383">
        <v>8262</v>
      </c>
      <c r="B235" s="383">
        <v>636</v>
      </c>
      <c r="C235" s="249">
        <v>2023</v>
      </c>
      <c r="D235" s="249"/>
      <c r="E235" s="249" t="s">
        <v>836</v>
      </c>
      <c r="F235" s="249" t="s">
        <v>813</v>
      </c>
      <c r="G235" s="250">
        <f t="shared" ca="1" si="48"/>
        <v>-359</v>
      </c>
      <c r="H235" s="251">
        <v>45030</v>
      </c>
      <c r="I235" s="249">
        <f t="shared" si="52"/>
        <v>4</v>
      </c>
      <c r="J235" s="251">
        <v>45034</v>
      </c>
      <c r="K235" s="249" t="str">
        <f t="shared" si="49"/>
        <v>FORA DE PRAZO</v>
      </c>
      <c r="L235" s="249" t="s">
        <v>3631</v>
      </c>
      <c r="M235" s="250">
        <v>13659</v>
      </c>
      <c r="N235" s="249" t="s">
        <v>879</v>
      </c>
      <c r="O235" s="384" t="s">
        <v>816</v>
      </c>
      <c r="P235" s="249" t="s">
        <v>817</v>
      </c>
      <c r="Q235" s="384" t="s">
        <v>3632</v>
      </c>
      <c r="R235" s="249"/>
      <c r="S235" s="249" t="s">
        <v>3633</v>
      </c>
      <c r="T235" s="384" t="s">
        <v>3634</v>
      </c>
      <c r="U235" s="251">
        <v>45034</v>
      </c>
      <c r="V235" s="141" t="s">
        <v>3635</v>
      </c>
      <c r="W235" s="385">
        <v>45034</v>
      </c>
      <c r="X235" s="249" t="s">
        <v>825</v>
      </c>
      <c r="Y235" s="249" t="s">
        <v>906</v>
      </c>
      <c r="Z235" s="252" t="s">
        <v>2013</v>
      </c>
      <c r="AA235" s="252" t="s">
        <v>825</v>
      </c>
      <c r="AB235" s="252" t="s">
        <v>825</v>
      </c>
      <c r="AC235" s="252" t="s">
        <v>2014</v>
      </c>
      <c r="AD235" s="386">
        <v>4500</v>
      </c>
      <c r="AE235" s="387">
        <f t="shared" si="51"/>
        <v>4500</v>
      </c>
      <c r="AF235" s="387"/>
      <c r="AG235" s="388">
        <v>0</v>
      </c>
      <c r="AH235" s="388">
        <v>4500</v>
      </c>
      <c r="AI235" s="267" t="s">
        <v>825</v>
      </c>
      <c r="AJ235" s="265" t="s">
        <v>825</v>
      </c>
      <c r="AK235" s="249" t="s">
        <v>825</v>
      </c>
      <c r="AL235" s="253" t="s">
        <v>2484</v>
      </c>
      <c r="AM235" s="249" t="s">
        <v>828</v>
      </c>
      <c r="AN235" s="249" t="s">
        <v>35</v>
      </c>
      <c r="AO235" s="249" t="s">
        <v>1132</v>
      </c>
      <c r="AP235" s="249" t="s">
        <v>3636</v>
      </c>
      <c r="AQ235" s="269" t="s">
        <v>3637</v>
      </c>
      <c r="AR235" s="249" t="s">
        <v>3638</v>
      </c>
      <c r="AS235" s="249"/>
      <c r="AT235" s="251"/>
      <c r="AU235" s="251"/>
      <c r="AV235" s="251"/>
      <c r="AW235" s="251"/>
      <c r="AX235" s="251"/>
      <c r="AY235" s="250">
        <f t="shared" si="45"/>
        <v>0</v>
      </c>
      <c r="AZ235" s="250"/>
      <c r="BA235" s="250">
        <f t="shared" si="50"/>
        <v>4500</v>
      </c>
      <c r="BB235" s="393" t="s">
        <v>3639</v>
      </c>
      <c r="BC235" s="393"/>
      <c r="BD235" s="393"/>
      <c r="BE235" s="393"/>
      <c r="BF235" s="393"/>
      <c r="BG235" s="393"/>
      <c r="BH235" s="384"/>
    </row>
    <row r="236" spans="1:60" ht="30" hidden="1" customHeight="1" x14ac:dyDescent="0.3">
      <c r="A236" s="250">
        <v>8263</v>
      </c>
      <c r="B236" s="250">
        <v>637</v>
      </c>
      <c r="C236" s="249">
        <v>2023</v>
      </c>
      <c r="D236" s="249"/>
      <c r="E236" s="249" t="s">
        <v>836</v>
      </c>
      <c r="F236" s="249" t="s">
        <v>813</v>
      </c>
      <c r="G236" s="250">
        <f t="shared" ca="1" si="48"/>
        <v>-359</v>
      </c>
      <c r="H236" s="251">
        <v>45030</v>
      </c>
      <c r="I236" s="249">
        <f t="shared" si="52"/>
        <v>4</v>
      </c>
      <c r="J236" s="251">
        <v>45034</v>
      </c>
      <c r="K236" s="249" t="str">
        <f t="shared" si="49"/>
        <v>FORA DE PRAZO</v>
      </c>
      <c r="L236" s="249" t="s">
        <v>3640</v>
      </c>
      <c r="M236" s="250">
        <v>13660</v>
      </c>
      <c r="N236" s="249" t="s">
        <v>879</v>
      </c>
      <c r="O236" s="249" t="s">
        <v>816</v>
      </c>
      <c r="P236" s="249" t="s">
        <v>817</v>
      </c>
      <c r="Q236" s="249" t="s">
        <v>2132</v>
      </c>
      <c r="R236" s="249"/>
      <c r="S236" s="249" t="s">
        <v>2133</v>
      </c>
      <c r="T236" s="249" t="s">
        <v>3634</v>
      </c>
      <c r="U236" s="251">
        <v>45034</v>
      </c>
      <c r="V236" s="235" t="s">
        <v>3635</v>
      </c>
      <c r="W236" s="251">
        <v>45034</v>
      </c>
      <c r="X236" s="249" t="s">
        <v>825</v>
      </c>
      <c r="Y236" s="249" t="s">
        <v>906</v>
      </c>
      <c r="Z236" s="252" t="s">
        <v>2013</v>
      </c>
      <c r="AA236" s="252" t="s">
        <v>825</v>
      </c>
      <c r="AB236" s="252" t="s">
        <v>825</v>
      </c>
      <c r="AC236" s="252" t="s">
        <v>2014</v>
      </c>
      <c r="AD236" s="252">
        <v>6130</v>
      </c>
      <c r="AE236" s="331">
        <f t="shared" si="51"/>
        <v>6130</v>
      </c>
      <c r="AF236" s="331"/>
      <c r="AG236" s="329">
        <v>6130</v>
      </c>
      <c r="AH236" s="329">
        <v>0</v>
      </c>
      <c r="AI236" s="267" t="s">
        <v>825</v>
      </c>
      <c r="AJ236" s="265" t="s">
        <v>825</v>
      </c>
      <c r="AK236" s="249" t="s">
        <v>825</v>
      </c>
      <c r="AL236" s="253" t="s">
        <v>2484</v>
      </c>
      <c r="AM236" s="249" t="s">
        <v>828</v>
      </c>
      <c r="AN236" s="249" t="s">
        <v>35</v>
      </c>
      <c r="AO236" s="249" t="s">
        <v>1132</v>
      </c>
      <c r="AP236" s="249" t="s">
        <v>3641</v>
      </c>
      <c r="AQ236" s="269" t="s">
        <v>3642</v>
      </c>
      <c r="AR236" s="249" t="s">
        <v>3643</v>
      </c>
      <c r="AS236" s="249"/>
      <c r="AT236" s="251"/>
      <c r="AU236" s="251"/>
      <c r="AV236" s="251"/>
      <c r="AW236" s="251"/>
      <c r="AX236" s="251"/>
      <c r="AY236" s="250">
        <f t="shared" si="45"/>
        <v>0</v>
      </c>
      <c r="AZ236" s="250"/>
      <c r="BA236" s="250">
        <f t="shared" si="50"/>
        <v>6130</v>
      </c>
      <c r="BB236" s="269" t="s">
        <v>3644</v>
      </c>
      <c r="BC236" s="269"/>
      <c r="BD236" s="269"/>
      <c r="BE236" s="269"/>
      <c r="BF236" s="269"/>
      <c r="BG236" s="269"/>
      <c r="BH236" s="249"/>
    </row>
    <row r="237" spans="1:60" ht="30" hidden="1" customHeight="1" x14ac:dyDescent="0.35">
      <c r="A237" s="250">
        <v>8264</v>
      </c>
      <c r="B237" s="250">
        <v>250</v>
      </c>
      <c r="C237" s="249">
        <v>2023</v>
      </c>
      <c r="D237" s="249"/>
      <c r="E237" s="249" t="s">
        <v>812</v>
      </c>
      <c r="F237" s="249" t="s">
        <v>813</v>
      </c>
      <c r="G237" s="250">
        <f t="shared" ca="1" si="48"/>
        <v>-354</v>
      </c>
      <c r="H237" s="251">
        <v>45030</v>
      </c>
      <c r="I237" s="249">
        <f t="shared" si="52"/>
        <v>9</v>
      </c>
      <c r="J237" s="251">
        <v>45039</v>
      </c>
      <c r="K237" s="249" t="str">
        <f t="shared" si="49"/>
        <v>FORA DE PRAZO</v>
      </c>
      <c r="L237" s="249" t="s">
        <v>3645</v>
      </c>
      <c r="M237" s="250">
        <v>13665</v>
      </c>
      <c r="N237" s="249" t="s">
        <v>879</v>
      </c>
      <c r="O237" s="249" t="s">
        <v>816</v>
      </c>
      <c r="P237" s="249" t="s">
        <v>551</v>
      </c>
      <c r="Q237" s="249" t="s">
        <v>1849</v>
      </c>
      <c r="R237" s="249"/>
      <c r="S237" s="249" t="s">
        <v>1851</v>
      </c>
      <c r="T237" s="249" t="s">
        <v>3646</v>
      </c>
      <c r="U237" s="251">
        <v>45048</v>
      </c>
      <c r="V237" s="235" t="s">
        <v>3647</v>
      </c>
      <c r="W237" s="251">
        <v>45039</v>
      </c>
      <c r="X237" s="249" t="s">
        <v>825</v>
      </c>
      <c r="Y237" s="249" t="s">
        <v>906</v>
      </c>
      <c r="Z237" s="252" t="s">
        <v>2013</v>
      </c>
      <c r="AA237" s="252" t="s">
        <v>825</v>
      </c>
      <c r="AB237" s="252" t="s">
        <v>825</v>
      </c>
      <c r="AC237" s="252" t="s">
        <v>2014</v>
      </c>
      <c r="AD237" s="252">
        <v>4680</v>
      </c>
      <c r="AE237" s="331">
        <f t="shared" si="51"/>
        <v>4680</v>
      </c>
      <c r="AF237" s="331"/>
      <c r="AG237" s="329">
        <v>0</v>
      </c>
      <c r="AH237" s="335">
        <v>4680</v>
      </c>
      <c r="AI237" s="267" t="s">
        <v>825</v>
      </c>
      <c r="AJ237" s="265" t="s">
        <v>825</v>
      </c>
      <c r="AK237" s="249" t="s">
        <v>825</v>
      </c>
      <c r="AL237" s="253" t="s">
        <v>2484</v>
      </c>
      <c r="AM237" s="249" t="s">
        <v>828</v>
      </c>
      <c r="AN237" s="249" t="s">
        <v>35</v>
      </c>
      <c r="AO237" s="249" t="s">
        <v>1132</v>
      </c>
      <c r="AP237" s="249" t="s">
        <v>3648</v>
      </c>
      <c r="AQ237" s="254" t="s">
        <v>3649</v>
      </c>
      <c r="AR237" s="249" t="s">
        <v>1858</v>
      </c>
      <c r="AS237" s="249"/>
      <c r="AT237" s="251"/>
      <c r="AU237" s="251"/>
      <c r="AV237" s="251"/>
      <c r="AW237" s="251"/>
      <c r="AX237" s="251"/>
      <c r="AY237" s="250">
        <f t="shared" si="45"/>
        <v>0</v>
      </c>
      <c r="AZ237" s="250"/>
      <c r="BA237" s="250">
        <f t="shared" si="50"/>
        <v>4680</v>
      </c>
      <c r="BB237" s="269" t="s">
        <v>3650</v>
      </c>
      <c r="BC237" s="269"/>
      <c r="BD237" s="269"/>
      <c r="BE237" s="269"/>
      <c r="BF237" s="269"/>
      <c r="BG237" s="273">
        <v>45314</v>
      </c>
      <c r="BH237" s="249"/>
    </row>
    <row r="238" spans="1:60" ht="30" hidden="1" customHeight="1" x14ac:dyDescent="0.3">
      <c r="A238" s="250">
        <v>8265</v>
      </c>
      <c r="B238" s="250">
        <v>1078</v>
      </c>
      <c r="C238" s="249">
        <v>2023</v>
      </c>
      <c r="D238" s="249"/>
      <c r="E238" s="249" t="s">
        <v>836</v>
      </c>
      <c r="F238" s="249" t="s">
        <v>813</v>
      </c>
      <c r="G238" s="250">
        <f t="shared" ca="1" si="48"/>
        <v>-353</v>
      </c>
      <c r="H238" s="251">
        <v>45026</v>
      </c>
      <c r="I238" s="249">
        <f t="shared" si="52"/>
        <v>14</v>
      </c>
      <c r="J238" s="251">
        <v>45040</v>
      </c>
      <c r="K238" s="249" t="str">
        <f t="shared" si="49"/>
        <v>FORA DE PRAZO</v>
      </c>
      <c r="L238" s="249" t="s">
        <v>3651</v>
      </c>
      <c r="M238" s="250">
        <v>13622</v>
      </c>
      <c r="N238" s="249" t="s">
        <v>815</v>
      </c>
      <c r="O238" s="249" t="s">
        <v>840</v>
      </c>
      <c r="P238" s="249" t="s">
        <v>1029</v>
      </c>
      <c r="Q238" s="249" t="s">
        <v>3652</v>
      </c>
      <c r="R238" s="249"/>
      <c r="S238" s="249" t="s">
        <v>3653</v>
      </c>
      <c r="T238" s="249" t="s">
        <v>2533</v>
      </c>
      <c r="U238" s="251">
        <v>45084</v>
      </c>
      <c r="V238" s="235" t="s">
        <v>3654</v>
      </c>
      <c r="W238" s="251">
        <v>45815</v>
      </c>
      <c r="X238" s="250">
        <f ca="1">W238-TODAY()</f>
        <v>422</v>
      </c>
      <c r="Y238" s="249" t="s">
        <v>1211</v>
      </c>
      <c r="Z238" s="252" t="s">
        <v>2013</v>
      </c>
      <c r="AA238" s="252" t="s">
        <v>825</v>
      </c>
      <c r="AB238" s="252" t="s">
        <v>816</v>
      </c>
      <c r="AC238" s="252" t="s">
        <v>2014</v>
      </c>
      <c r="AD238" s="252" t="s">
        <v>922</v>
      </c>
      <c r="AE238" s="387">
        <f t="shared" si="51"/>
        <v>0</v>
      </c>
      <c r="AF238" s="252"/>
      <c r="AG238" s="329">
        <v>0</v>
      </c>
      <c r="AH238" s="329">
        <v>0</v>
      </c>
      <c r="AI238" s="267">
        <v>0</v>
      </c>
      <c r="AJ238" s="265" t="s">
        <v>825</v>
      </c>
      <c r="AK238" s="249" t="s">
        <v>825</v>
      </c>
      <c r="AL238" s="253" t="s">
        <v>2484</v>
      </c>
      <c r="AM238" s="249" t="s">
        <v>1954</v>
      </c>
      <c r="AN238" s="249" t="s">
        <v>24</v>
      </c>
      <c r="AO238" s="249" t="s">
        <v>1132</v>
      </c>
      <c r="AP238" s="249"/>
      <c r="AQ238" s="269"/>
      <c r="AR238" s="249"/>
      <c r="AS238" s="249"/>
      <c r="AT238" s="251"/>
      <c r="AU238" s="251"/>
      <c r="AV238" s="251"/>
      <c r="AW238" s="251"/>
      <c r="AX238" s="251"/>
      <c r="AY238" s="250">
        <f t="shared" si="45"/>
        <v>0</v>
      </c>
      <c r="AZ238" s="250"/>
      <c r="BA238" s="250">
        <f t="shared" si="50"/>
        <v>0</v>
      </c>
      <c r="BB238" s="269" t="s">
        <v>3655</v>
      </c>
      <c r="BC238" s="269"/>
      <c r="BD238" s="269"/>
      <c r="BE238" s="269"/>
      <c r="BF238" s="269"/>
      <c r="BG238" s="269"/>
      <c r="BH238" s="249"/>
    </row>
    <row r="239" spans="1:60" ht="30" hidden="1" customHeight="1" x14ac:dyDescent="0.3">
      <c r="A239" s="250">
        <v>8266</v>
      </c>
      <c r="B239" s="250">
        <v>149</v>
      </c>
      <c r="C239" s="249">
        <v>2023</v>
      </c>
      <c r="D239" s="249"/>
      <c r="E239" s="249" t="s">
        <v>836</v>
      </c>
      <c r="F239" s="249" t="s">
        <v>813</v>
      </c>
      <c r="G239" s="250">
        <f t="shared" ca="1" si="48"/>
        <v>-353</v>
      </c>
      <c r="H239" s="251">
        <v>45027</v>
      </c>
      <c r="I239" s="249">
        <f t="shared" si="52"/>
        <v>13</v>
      </c>
      <c r="J239" s="251">
        <v>45040</v>
      </c>
      <c r="K239" s="249" t="str">
        <f t="shared" si="49"/>
        <v>FORA DE PRAZO</v>
      </c>
      <c r="L239" s="249" t="s">
        <v>3656</v>
      </c>
      <c r="M239" s="250">
        <v>13623</v>
      </c>
      <c r="N239" s="249" t="s">
        <v>815</v>
      </c>
      <c r="O239" s="249" t="s">
        <v>840</v>
      </c>
      <c r="P239" s="249" t="s">
        <v>1029</v>
      </c>
      <c r="Q239" s="249" t="s">
        <v>3657</v>
      </c>
      <c r="R239" s="249"/>
      <c r="S239" s="249" t="s">
        <v>3658</v>
      </c>
      <c r="T239" s="249" t="s">
        <v>3659</v>
      </c>
      <c r="U239" s="251">
        <v>45075</v>
      </c>
      <c r="V239" s="235" t="s">
        <v>3660</v>
      </c>
      <c r="W239" s="251">
        <v>45806</v>
      </c>
      <c r="X239" s="250">
        <f ca="1">W239-TODAY()</f>
        <v>413</v>
      </c>
      <c r="Y239" s="249"/>
      <c r="Z239" s="252" t="s">
        <v>2013</v>
      </c>
      <c r="AA239" s="252" t="s">
        <v>825</v>
      </c>
      <c r="AB239" s="252" t="s">
        <v>816</v>
      </c>
      <c r="AC239" s="252" t="s">
        <v>2014</v>
      </c>
      <c r="AD239" s="252" t="s">
        <v>922</v>
      </c>
      <c r="AE239" s="387">
        <f t="shared" si="51"/>
        <v>285503.15000000002</v>
      </c>
      <c r="AF239" s="252"/>
      <c r="AG239" s="329"/>
      <c r="AH239" s="329">
        <v>285503.15000000002</v>
      </c>
      <c r="AI239" s="267">
        <v>0</v>
      </c>
      <c r="AJ239" s="265" t="s">
        <v>825</v>
      </c>
      <c r="AK239" s="249" t="s">
        <v>825</v>
      </c>
      <c r="AL239" s="253" t="s">
        <v>2484</v>
      </c>
      <c r="AM239" s="249" t="s">
        <v>1954</v>
      </c>
      <c r="AN239" s="249" t="s">
        <v>24</v>
      </c>
      <c r="AO239" s="249" t="s">
        <v>13</v>
      </c>
      <c r="AP239" s="249"/>
      <c r="AQ239" s="269"/>
      <c r="AR239" s="249"/>
      <c r="AS239" s="249"/>
      <c r="AT239" s="251"/>
      <c r="AU239" s="251"/>
      <c r="AV239" s="251"/>
      <c r="AW239" s="251"/>
      <c r="AX239" s="251"/>
      <c r="AY239" s="250">
        <f t="shared" si="45"/>
        <v>0</v>
      </c>
      <c r="AZ239" s="250"/>
      <c r="BA239" s="250">
        <f t="shared" si="50"/>
        <v>285503.15000000002</v>
      </c>
      <c r="BB239" s="270" t="s">
        <v>3661</v>
      </c>
      <c r="BC239" s="269"/>
      <c r="BD239" s="269"/>
      <c r="BE239" s="269"/>
      <c r="BF239" s="269"/>
      <c r="BG239" s="269"/>
      <c r="BH239" s="249"/>
    </row>
    <row r="240" spans="1:60" ht="30" customHeight="1" x14ac:dyDescent="0.35">
      <c r="A240" s="250">
        <v>8268</v>
      </c>
      <c r="B240" s="250">
        <v>253</v>
      </c>
      <c r="C240" s="249">
        <v>2023</v>
      </c>
      <c r="D240" s="249" t="s">
        <v>3662</v>
      </c>
      <c r="E240" s="249" t="s">
        <v>812</v>
      </c>
      <c r="F240" s="249" t="s">
        <v>813</v>
      </c>
      <c r="G240" s="250">
        <f t="shared" ca="1" si="48"/>
        <v>-345</v>
      </c>
      <c r="H240" s="251">
        <v>45033</v>
      </c>
      <c r="I240" s="249">
        <f t="shared" si="52"/>
        <v>15</v>
      </c>
      <c r="J240" s="251">
        <v>45048</v>
      </c>
      <c r="K240" s="249" t="str">
        <f t="shared" si="49"/>
        <v>FORA DE PRAZO</v>
      </c>
      <c r="L240" s="249" t="s">
        <v>3663</v>
      </c>
      <c r="M240" s="250">
        <v>565</v>
      </c>
      <c r="N240" s="249" t="s">
        <v>1016</v>
      </c>
      <c r="O240" s="249" t="s">
        <v>816</v>
      </c>
      <c r="P240" s="249" t="s">
        <v>817</v>
      </c>
      <c r="Q240" s="249" t="s">
        <v>3664</v>
      </c>
      <c r="R240" s="249"/>
      <c r="S240" s="249" t="s">
        <v>3665</v>
      </c>
      <c r="T240" s="249" t="s">
        <v>3666</v>
      </c>
      <c r="U240" s="251">
        <v>45058</v>
      </c>
      <c r="V240" s="235" t="s">
        <v>3667</v>
      </c>
      <c r="W240" s="251">
        <v>45414</v>
      </c>
      <c r="X240" s="250">
        <f ca="1">W240-TODAY()</f>
        <v>21</v>
      </c>
      <c r="Y240" s="249" t="s">
        <v>906</v>
      </c>
      <c r="Z240" s="252" t="s">
        <v>2013</v>
      </c>
      <c r="AA240" s="252"/>
      <c r="AB240" s="252" t="s">
        <v>816</v>
      </c>
      <c r="AC240" s="252" t="s">
        <v>2014</v>
      </c>
      <c r="AD240" s="252" t="s">
        <v>922</v>
      </c>
      <c r="AE240" s="331">
        <f t="shared" si="51"/>
        <v>0</v>
      </c>
      <c r="AF240" s="331">
        <v>14945</v>
      </c>
      <c r="AG240" s="329">
        <v>0</v>
      </c>
      <c r="AH240" s="329">
        <v>14945</v>
      </c>
      <c r="AI240" s="267" t="s">
        <v>825</v>
      </c>
      <c r="AJ240" s="265" t="s">
        <v>825</v>
      </c>
      <c r="AK240" s="249" t="s">
        <v>825</v>
      </c>
      <c r="AL240" s="253" t="s">
        <v>2174</v>
      </c>
      <c r="AM240" s="249" t="s">
        <v>1379</v>
      </c>
      <c r="AN240" s="249" t="s">
        <v>33</v>
      </c>
      <c r="AO240" s="249" t="s">
        <v>13</v>
      </c>
      <c r="AP240" s="249" t="s">
        <v>3668</v>
      </c>
      <c r="AQ240" s="271" t="s">
        <v>3669</v>
      </c>
      <c r="AR240" s="249" t="s">
        <v>3670</v>
      </c>
      <c r="AS240" s="249"/>
      <c r="AT240" s="251"/>
      <c r="AU240" s="251"/>
      <c r="AV240" s="251"/>
      <c r="AW240" s="251"/>
      <c r="AX240" s="251"/>
      <c r="AY240" s="250">
        <f t="shared" si="45"/>
        <v>0</v>
      </c>
      <c r="AZ240" s="250"/>
      <c r="BA240" s="250">
        <f t="shared" si="50"/>
        <v>14945</v>
      </c>
      <c r="BB240" s="271" t="s">
        <v>3671</v>
      </c>
      <c r="BC240" s="271" t="s">
        <v>3672</v>
      </c>
      <c r="BD240" s="269"/>
      <c r="BE240" s="269"/>
      <c r="BF240" s="269"/>
      <c r="BG240" s="269"/>
      <c r="BH240" s="249"/>
    </row>
    <row r="241" spans="1:60" ht="30" hidden="1" customHeight="1" x14ac:dyDescent="0.35">
      <c r="A241" s="250">
        <v>8269</v>
      </c>
      <c r="B241" s="250">
        <v>254</v>
      </c>
      <c r="C241" s="249">
        <v>2023</v>
      </c>
      <c r="D241" s="249"/>
      <c r="E241" s="249" t="s">
        <v>812</v>
      </c>
      <c r="F241" s="249" t="s">
        <v>1936</v>
      </c>
      <c r="G241" s="250">
        <f t="shared" ca="1" si="48"/>
        <v>-353</v>
      </c>
      <c r="H241" s="251">
        <v>45035</v>
      </c>
      <c r="I241" s="249">
        <f t="shared" si="52"/>
        <v>5</v>
      </c>
      <c r="J241" s="251">
        <v>45040</v>
      </c>
      <c r="K241" s="249" t="str">
        <f t="shared" si="49"/>
        <v>FORA DE PRAZO</v>
      </c>
      <c r="L241" s="249" t="s">
        <v>3673</v>
      </c>
      <c r="M241" s="250">
        <v>177</v>
      </c>
      <c r="N241" s="249" t="s">
        <v>879</v>
      </c>
      <c r="O241" s="249" t="s">
        <v>816</v>
      </c>
      <c r="P241" s="249" t="s">
        <v>817</v>
      </c>
      <c r="Q241" s="249" t="s">
        <v>3674</v>
      </c>
      <c r="R241" s="249"/>
      <c r="S241" s="249" t="s">
        <v>3675</v>
      </c>
      <c r="T241" s="249" t="s">
        <v>3676</v>
      </c>
      <c r="U241" s="251">
        <v>45062</v>
      </c>
      <c r="V241" s="235" t="s">
        <v>3677</v>
      </c>
      <c r="W241" s="251">
        <v>45124</v>
      </c>
      <c r="X241" s="249" t="s">
        <v>825</v>
      </c>
      <c r="Y241" s="249" t="s">
        <v>906</v>
      </c>
      <c r="Z241" s="252" t="s">
        <v>2013</v>
      </c>
      <c r="AA241" s="252" t="s">
        <v>825</v>
      </c>
      <c r="AB241" s="252" t="s">
        <v>816</v>
      </c>
      <c r="AC241" s="252" t="s">
        <v>2014</v>
      </c>
      <c r="AD241" s="252">
        <v>6056.76</v>
      </c>
      <c r="AE241" s="331">
        <f t="shared" si="51"/>
        <v>6054.66</v>
      </c>
      <c r="AF241" s="331"/>
      <c r="AG241" s="329">
        <v>0</v>
      </c>
      <c r="AH241" s="335">
        <v>6054.66</v>
      </c>
      <c r="AI241" s="267" t="s">
        <v>825</v>
      </c>
      <c r="AJ241" s="265" t="s">
        <v>825</v>
      </c>
      <c r="AK241" s="249" t="s">
        <v>825</v>
      </c>
      <c r="AL241" s="253" t="s">
        <v>2484</v>
      </c>
      <c r="AM241" s="249" t="s">
        <v>828</v>
      </c>
      <c r="AN241" s="249" t="s">
        <v>829</v>
      </c>
      <c r="AO241" s="249" t="s">
        <v>1132</v>
      </c>
      <c r="AP241" s="249" t="s">
        <v>3678</v>
      </c>
      <c r="AQ241" s="269" t="s">
        <v>3679</v>
      </c>
      <c r="AR241" s="249" t="s">
        <v>3680</v>
      </c>
      <c r="AS241" s="249"/>
      <c r="AT241" s="251"/>
      <c r="AU241" s="251"/>
      <c r="AV241" s="251"/>
      <c r="AW241" s="251"/>
      <c r="AX241" s="251"/>
      <c r="AY241" s="250">
        <f t="shared" si="45"/>
        <v>0</v>
      </c>
      <c r="AZ241" s="250"/>
      <c r="BA241" s="250">
        <f t="shared" si="50"/>
        <v>6054.66</v>
      </c>
      <c r="BB241" s="269" t="s">
        <v>3681</v>
      </c>
      <c r="BC241" s="269"/>
      <c r="BD241" s="269"/>
      <c r="BE241" s="269"/>
      <c r="BF241" s="269"/>
      <c r="BG241" s="271" t="s">
        <v>3682</v>
      </c>
      <c r="BH241" s="249"/>
    </row>
    <row r="242" spans="1:60" ht="30" hidden="1" customHeight="1" x14ac:dyDescent="0.35">
      <c r="A242" s="250">
        <v>8270</v>
      </c>
      <c r="B242" s="250">
        <v>255</v>
      </c>
      <c r="C242" s="249">
        <v>2023</v>
      </c>
      <c r="D242" s="249"/>
      <c r="E242" s="249" t="s">
        <v>812</v>
      </c>
      <c r="F242" s="249" t="s">
        <v>1936</v>
      </c>
      <c r="G242" s="250">
        <f t="shared" ca="1" si="48"/>
        <v>-342</v>
      </c>
      <c r="H242" s="251">
        <v>45035</v>
      </c>
      <c r="I242" s="249">
        <f t="shared" si="52"/>
        <v>16</v>
      </c>
      <c r="J242" s="251">
        <v>45051</v>
      </c>
      <c r="K242" s="249" t="str">
        <f t="shared" si="49"/>
        <v>DENTRO DO PRAZO</v>
      </c>
      <c r="L242" s="249" t="s">
        <v>3683</v>
      </c>
      <c r="M242" s="250">
        <v>201</v>
      </c>
      <c r="N242" s="249" t="s">
        <v>879</v>
      </c>
      <c r="O242" s="249" t="s">
        <v>816</v>
      </c>
      <c r="P242" s="249" t="s">
        <v>817</v>
      </c>
      <c r="Q242" s="249" t="s">
        <v>3684</v>
      </c>
      <c r="R242" s="249"/>
      <c r="S242" s="249" t="s">
        <v>3685</v>
      </c>
      <c r="T242" s="249" t="s">
        <v>3301</v>
      </c>
      <c r="U242" s="251">
        <v>45065</v>
      </c>
      <c r="V242" s="235" t="s">
        <v>3686</v>
      </c>
      <c r="W242" s="251">
        <v>45121</v>
      </c>
      <c r="X242" s="249" t="s">
        <v>825</v>
      </c>
      <c r="Y242" s="249" t="s">
        <v>823</v>
      </c>
      <c r="Z242" s="252" t="s">
        <v>2013</v>
      </c>
      <c r="AA242" s="252" t="s">
        <v>825</v>
      </c>
      <c r="AB242" s="252" t="s">
        <v>816</v>
      </c>
      <c r="AC242" s="252" t="s">
        <v>2014</v>
      </c>
      <c r="AD242" s="252">
        <v>8056.76</v>
      </c>
      <c r="AE242" s="331">
        <f t="shared" si="51"/>
        <v>8056.74</v>
      </c>
      <c r="AF242" s="331"/>
      <c r="AG242" s="329">
        <v>0</v>
      </c>
      <c r="AH242" s="335">
        <v>8056.74</v>
      </c>
      <c r="AI242" s="267" t="s">
        <v>825</v>
      </c>
      <c r="AJ242" s="265" t="s">
        <v>825</v>
      </c>
      <c r="AK242" s="249" t="s">
        <v>825</v>
      </c>
      <c r="AL242" s="253" t="s">
        <v>2484</v>
      </c>
      <c r="AM242" s="249" t="s">
        <v>828</v>
      </c>
      <c r="AN242" s="249" t="s">
        <v>829</v>
      </c>
      <c r="AO242" s="249" t="s">
        <v>1132</v>
      </c>
      <c r="AP242" s="249" t="s">
        <v>3687</v>
      </c>
      <c r="AQ242" s="269" t="s">
        <v>3688</v>
      </c>
      <c r="AR242" s="249" t="s">
        <v>3689</v>
      </c>
      <c r="AS242" s="249"/>
      <c r="AT242" s="251"/>
      <c r="AU242" s="251"/>
      <c r="AV242" s="251"/>
      <c r="AW242" s="251"/>
      <c r="AX242" s="251"/>
      <c r="AY242" s="250">
        <f t="shared" si="45"/>
        <v>0</v>
      </c>
      <c r="AZ242" s="250"/>
      <c r="BA242" s="250">
        <f t="shared" si="50"/>
        <v>8056.74</v>
      </c>
      <c r="BB242" s="269" t="s">
        <v>3690</v>
      </c>
      <c r="BC242" s="269"/>
      <c r="BD242" s="269"/>
      <c r="BE242" s="269"/>
      <c r="BF242" s="269"/>
      <c r="BG242" s="271" t="s">
        <v>3691</v>
      </c>
      <c r="BH242" s="249"/>
    </row>
    <row r="243" spans="1:60" ht="30" customHeight="1" x14ac:dyDescent="0.35">
      <c r="A243" s="250">
        <v>8270</v>
      </c>
      <c r="B243" s="250">
        <v>923</v>
      </c>
      <c r="C243" s="249">
        <v>2022</v>
      </c>
      <c r="D243" s="249" t="s">
        <v>2030</v>
      </c>
      <c r="E243" s="249" t="s">
        <v>812</v>
      </c>
      <c r="F243" s="249" t="s">
        <v>1936</v>
      </c>
      <c r="G243" s="250">
        <f t="shared" ca="1" si="48"/>
        <v>-465</v>
      </c>
      <c r="H243" s="251">
        <v>44917</v>
      </c>
      <c r="I243" s="249">
        <f t="shared" si="52"/>
        <v>11</v>
      </c>
      <c r="J243" s="251">
        <v>44928</v>
      </c>
      <c r="K243" s="249" t="str">
        <f t="shared" si="49"/>
        <v>FORA DE PRAZO</v>
      </c>
      <c r="L243" s="249" t="s">
        <v>3692</v>
      </c>
      <c r="M243" s="250">
        <v>13486</v>
      </c>
      <c r="N243" s="249" t="s">
        <v>914</v>
      </c>
      <c r="O243" s="249" t="s">
        <v>816</v>
      </c>
      <c r="P243" s="249" t="s">
        <v>1979</v>
      </c>
      <c r="Q243" s="249" t="s">
        <v>3616</v>
      </c>
      <c r="R243" s="249"/>
      <c r="S243" s="249" t="s">
        <v>3617</v>
      </c>
      <c r="T243" s="249" t="s">
        <v>3693</v>
      </c>
      <c r="U243" s="251">
        <v>44563</v>
      </c>
      <c r="V243" s="235" t="s">
        <v>3694</v>
      </c>
      <c r="W243" s="251">
        <v>45137</v>
      </c>
      <c r="X243" s="249" t="s">
        <v>825</v>
      </c>
      <c r="Y243" s="249" t="s">
        <v>823</v>
      </c>
      <c r="Z243" s="252" t="s">
        <v>2013</v>
      </c>
      <c r="AA243" s="252" t="s">
        <v>825</v>
      </c>
      <c r="AB243" s="252"/>
      <c r="AC243" s="252" t="s">
        <v>2014</v>
      </c>
      <c r="AD243" s="252" t="s">
        <v>3695</v>
      </c>
      <c r="AE243" s="331">
        <f t="shared" si="51"/>
        <v>101548.74</v>
      </c>
      <c r="AF243" s="331"/>
      <c r="AG243" s="329">
        <v>0</v>
      </c>
      <c r="AH243" s="335">
        <v>101548.74</v>
      </c>
      <c r="AI243" s="267"/>
      <c r="AJ243" s="265"/>
      <c r="AK243" s="249"/>
      <c r="AL243" s="253" t="s">
        <v>1941</v>
      </c>
      <c r="AM243" s="249" t="s">
        <v>1116</v>
      </c>
      <c r="AN243" s="249" t="s">
        <v>22</v>
      </c>
      <c r="AO243" s="249" t="s">
        <v>1132</v>
      </c>
      <c r="AP243" s="249" t="s">
        <v>3620</v>
      </c>
      <c r="AQ243" s="269" t="s">
        <v>3621</v>
      </c>
      <c r="AR243" s="249" t="s">
        <v>3288</v>
      </c>
      <c r="AS243" s="249"/>
      <c r="AT243" s="251"/>
      <c r="AU243" s="251"/>
      <c r="AV243" s="251"/>
      <c r="AW243" s="251"/>
      <c r="AX243" s="251"/>
      <c r="AY243" s="250">
        <f t="shared" si="45"/>
        <v>0</v>
      </c>
      <c r="AZ243" s="250"/>
      <c r="BA243" s="250">
        <f t="shared" si="50"/>
        <v>101548.74</v>
      </c>
      <c r="BB243" s="269" t="s">
        <v>3696</v>
      </c>
      <c r="BC243" s="269" t="s">
        <v>3697</v>
      </c>
      <c r="BD243" s="269"/>
      <c r="BE243" s="269"/>
      <c r="BF243" s="269"/>
      <c r="BG243" s="237" t="s">
        <v>3698</v>
      </c>
      <c r="BH243" s="249"/>
    </row>
    <row r="244" spans="1:60" s="414" customFormat="1" ht="30" hidden="1" customHeight="1" x14ac:dyDescent="0.3">
      <c r="A244" s="303">
        <v>8271</v>
      </c>
      <c r="B244" s="303">
        <v>634</v>
      </c>
      <c r="C244" s="249">
        <v>2023</v>
      </c>
      <c r="D244" s="249"/>
      <c r="E244" s="249" t="s">
        <v>1943</v>
      </c>
      <c r="F244" s="249" t="s">
        <v>813</v>
      </c>
      <c r="G244" s="250">
        <f t="shared" ca="1" si="48"/>
        <v>-357</v>
      </c>
      <c r="H244" s="251">
        <v>45036</v>
      </c>
      <c r="I244" s="249">
        <f t="shared" si="52"/>
        <v>0</v>
      </c>
      <c r="J244" s="251">
        <v>45036</v>
      </c>
      <c r="K244" s="249" t="str">
        <f t="shared" si="49"/>
        <v>RETROATIVO</v>
      </c>
      <c r="L244" s="249" t="s">
        <v>3699</v>
      </c>
      <c r="M244" s="250">
        <v>772</v>
      </c>
      <c r="N244" s="249" t="s">
        <v>815</v>
      </c>
      <c r="O244" s="287" t="s">
        <v>840</v>
      </c>
      <c r="P244" s="249" t="s">
        <v>841</v>
      </c>
      <c r="Q244" s="287" t="s">
        <v>2603</v>
      </c>
      <c r="R244" s="249"/>
      <c r="S244" s="249" t="s">
        <v>2604</v>
      </c>
      <c r="T244" s="287" t="s">
        <v>3700</v>
      </c>
      <c r="U244" s="251">
        <v>45036</v>
      </c>
      <c r="V244" s="407" t="s">
        <v>3701</v>
      </c>
      <c r="W244" s="251">
        <v>46131</v>
      </c>
      <c r="X244" s="250">
        <f ca="1">W244-TODAY()</f>
        <v>738</v>
      </c>
      <c r="Y244" s="249" t="s">
        <v>847</v>
      </c>
      <c r="Z244" s="252" t="s">
        <v>2013</v>
      </c>
      <c r="AA244" s="252" t="s">
        <v>825</v>
      </c>
      <c r="AB244" s="252" t="s">
        <v>825</v>
      </c>
      <c r="AC244" s="252"/>
      <c r="AD244" s="252">
        <v>112</v>
      </c>
      <c r="AE244" s="408" t="s">
        <v>2182</v>
      </c>
      <c r="AF244" s="408"/>
      <c r="AG244" s="408"/>
      <c r="AH244" s="408"/>
      <c r="AI244" s="267" t="s">
        <v>825</v>
      </c>
      <c r="AJ244" s="265" t="s">
        <v>825</v>
      </c>
      <c r="AK244" s="249" t="s">
        <v>825</v>
      </c>
      <c r="AL244" s="253" t="s">
        <v>2991</v>
      </c>
      <c r="AM244" s="249" t="s">
        <v>841</v>
      </c>
      <c r="AN244" s="249" t="s">
        <v>16</v>
      </c>
      <c r="AO244" s="249" t="s">
        <v>13</v>
      </c>
      <c r="AP244" s="249"/>
      <c r="AQ244" s="269"/>
      <c r="AR244" s="249"/>
      <c r="AS244" s="249"/>
      <c r="AT244" s="251"/>
      <c r="AU244" s="251"/>
      <c r="AV244" s="251"/>
      <c r="AW244" s="251"/>
      <c r="AX244" s="251"/>
      <c r="AY244" s="250">
        <f t="shared" si="45"/>
        <v>0</v>
      </c>
      <c r="AZ244" s="250"/>
      <c r="BA244" s="303">
        <f t="shared" si="50"/>
        <v>0</v>
      </c>
      <c r="BB244" s="412" t="s">
        <v>3702</v>
      </c>
      <c r="BC244" s="269"/>
      <c r="BD244" s="269"/>
      <c r="BE244" s="269"/>
      <c r="BF244" s="269"/>
      <c r="BG244" s="269"/>
      <c r="BH244" s="249"/>
    </row>
    <row r="245" spans="1:60" s="395" customFormat="1" ht="30" hidden="1" customHeight="1" x14ac:dyDescent="0.3">
      <c r="A245" s="383">
        <v>8274</v>
      </c>
      <c r="B245" s="383">
        <v>507</v>
      </c>
      <c r="C245" s="249">
        <v>2023</v>
      </c>
      <c r="D245" s="249"/>
      <c r="E245" s="249" t="s">
        <v>812</v>
      </c>
      <c r="F245" s="249" t="s">
        <v>813</v>
      </c>
      <c r="G245" s="250">
        <f t="shared" ca="1" si="48"/>
        <v>-371</v>
      </c>
      <c r="H245" s="251">
        <v>45015</v>
      </c>
      <c r="I245" s="249">
        <f t="shared" si="52"/>
        <v>7</v>
      </c>
      <c r="J245" s="251">
        <v>45022</v>
      </c>
      <c r="K245" s="249" t="str">
        <f t="shared" si="49"/>
        <v>FORA DE PRAZO</v>
      </c>
      <c r="L245" s="249" t="s">
        <v>3703</v>
      </c>
      <c r="M245" s="250">
        <v>13717</v>
      </c>
      <c r="N245" s="249" t="s">
        <v>815</v>
      </c>
      <c r="O245" s="384" t="s">
        <v>816</v>
      </c>
      <c r="P245" s="249" t="s">
        <v>1848</v>
      </c>
      <c r="Q245" s="384" t="s">
        <v>3704</v>
      </c>
      <c r="R245" s="249"/>
      <c r="S245" s="249" t="s">
        <v>3705</v>
      </c>
      <c r="T245" s="384" t="s">
        <v>3706</v>
      </c>
      <c r="U245" s="251">
        <v>45062</v>
      </c>
      <c r="V245" s="141" t="s">
        <v>3707</v>
      </c>
      <c r="W245" s="385">
        <v>45387</v>
      </c>
      <c r="X245" s="249">
        <v>45327</v>
      </c>
      <c r="Y245" s="249" t="s">
        <v>3708</v>
      </c>
      <c r="Z245" s="252" t="s">
        <v>2013</v>
      </c>
      <c r="AA245" s="252" t="s">
        <v>825</v>
      </c>
      <c r="AB245" s="252" t="s">
        <v>825</v>
      </c>
      <c r="AC245" s="252" t="s">
        <v>2014</v>
      </c>
      <c r="AD245" s="386" t="s">
        <v>922</v>
      </c>
      <c r="AE245" s="387">
        <f>AG245+AH245-AF245</f>
        <v>14896</v>
      </c>
      <c r="AF245" s="387">
        <f>10691.5+296+13690+658.5</f>
        <v>25336</v>
      </c>
      <c r="AG245" s="388">
        <v>0</v>
      </c>
      <c r="AH245" s="388">
        <f>25291.5+296+296+13690+658.5</f>
        <v>40232</v>
      </c>
      <c r="AI245" s="267" t="s">
        <v>825</v>
      </c>
      <c r="AJ245" s="265" t="s">
        <v>825</v>
      </c>
      <c r="AK245" s="249" t="s">
        <v>825</v>
      </c>
      <c r="AL245" s="253" t="s">
        <v>2484</v>
      </c>
      <c r="AM245" s="249" t="s">
        <v>873</v>
      </c>
      <c r="AN245" s="249" t="s">
        <v>28</v>
      </c>
      <c r="AO245" s="249" t="s">
        <v>13</v>
      </c>
      <c r="AP245" s="249" t="s">
        <v>3709</v>
      </c>
      <c r="AQ245" s="269" t="s">
        <v>3710</v>
      </c>
      <c r="AR245" s="249" t="s">
        <v>3711</v>
      </c>
      <c r="AS245" s="249"/>
      <c r="AT245" s="251"/>
      <c r="AU245" s="251"/>
      <c r="AV245" s="251"/>
      <c r="AW245" s="251"/>
      <c r="AX245" s="251"/>
      <c r="AY245" s="250">
        <f t="shared" si="45"/>
        <v>0</v>
      </c>
      <c r="AZ245" s="250"/>
      <c r="BA245" s="250">
        <f t="shared" si="50"/>
        <v>40232</v>
      </c>
      <c r="BB245" s="394" t="s">
        <v>3712</v>
      </c>
      <c r="BC245" s="393"/>
      <c r="BD245" s="393"/>
      <c r="BE245" s="393"/>
      <c r="BF245" s="393"/>
      <c r="BG245" s="397">
        <v>44949</v>
      </c>
      <c r="BH245" s="384" t="s">
        <v>3713</v>
      </c>
    </row>
    <row r="246" spans="1:60" ht="30" hidden="1" customHeight="1" x14ac:dyDescent="0.3">
      <c r="A246" s="250" t="s">
        <v>3714</v>
      </c>
      <c r="B246" s="250">
        <v>13</v>
      </c>
      <c r="C246" s="249">
        <v>2021</v>
      </c>
      <c r="D246" s="249"/>
      <c r="E246" s="249" t="s">
        <v>836</v>
      </c>
      <c r="F246" s="249" t="s">
        <v>813</v>
      </c>
      <c r="G246" s="250">
        <f t="shared" ca="1" si="48"/>
        <v>-988</v>
      </c>
      <c r="H246" s="251"/>
      <c r="I246" s="249">
        <f t="shared" si="52"/>
        <v>44405</v>
      </c>
      <c r="J246" s="251">
        <v>44405</v>
      </c>
      <c r="K246" s="249" t="str">
        <f t="shared" si="49"/>
        <v>DENTRO DO PRAZO</v>
      </c>
      <c r="L246" s="249" t="s">
        <v>2113</v>
      </c>
      <c r="M246" s="250"/>
      <c r="N246" s="249" t="s">
        <v>839</v>
      </c>
      <c r="O246" s="249" t="s">
        <v>840</v>
      </c>
      <c r="P246" s="249" t="s">
        <v>1106</v>
      </c>
      <c r="Q246" s="249" t="s">
        <v>2114</v>
      </c>
      <c r="R246" s="249"/>
      <c r="S246" s="249" t="s">
        <v>2115</v>
      </c>
      <c r="T246" s="249" t="s">
        <v>3715</v>
      </c>
      <c r="U246" s="251">
        <v>44405</v>
      </c>
      <c r="V246" s="235" t="s">
        <v>3716</v>
      </c>
      <c r="W246" s="251">
        <v>48057</v>
      </c>
      <c r="X246" s="250">
        <f t="shared" ref="X246:X252" ca="1" si="53">W246-TODAY()</f>
        <v>2664</v>
      </c>
      <c r="Y246" s="249" t="s">
        <v>3717</v>
      </c>
      <c r="Z246" s="252" t="s">
        <v>2013</v>
      </c>
      <c r="AA246" s="252">
        <v>422</v>
      </c>
      <c r="AB246" s="252" t="s">
        <v>2136</v>
      </c>
      <c r="AC246" s="252"/>
      <c r="AD246" s="252">
        <v>127741.4</v>
      </c>
      <c r="AE246" s="252">
        <v>0</v>
      </c>
      <c r="AF246" s="252"/>
      <c r="AG246" s="329">
        <v>182.92</v>
      </c>
      <c r="AH246" s="329"/>
      <c r="AI246" s="267">
        <v>0</v>
      </c>
      <c r="AJ246" s="265" t="s">
        <v>3718</v>
      </c>
      <c r="AK246" s="249" t="s">
        <v>825</v>
      </c>
      <c r="AL246" s="253" t="s">
        <v>1620</v>
      </c>
      <c r="AM246" s="249" t="s">
        <v>1953</v>
      </c>
      <c r="AN246" s="249" t="s">
        <v>14</v>
      </c>
      <c r="AO246" s="249" t="s">
        <v>13</v>
      </c>
      <c r="AP246" s="249"/>
      <c r="AQ246" s="269"/>
      <c r="AR246" s="249"/>
      <c r="AS246" s="249"/>
      <c r="AT246" s="251"/>
      <c r="AU246" s="251"/>
      <c r="AV246" s="251"/>
      <c r="AW246" s="251"/>
      <c r="AX246" s="251"/>
      <c r="AY246" s="250">
        <f t="shared" si="45"/>
        <v>0</v>
      </c>
      <c r="AZ246" s="250"/>
      <c r="BA246" s="250">
        <f t="shared" si="50"/>
        <v>182.92</v>
      </c>
      <c r="BB246" s="270" t="s">
        <v>3719</v>
      </c>
      <c r="BC246" s="270"/>
      <c r="BD246" s="270"/>
      <c r="BE246" s="270"/>
      <c r="BF246" s="269"/>
      <c r="BG246" s="269"/>
      <c r="BH246" s="277" t="s">
        <v>3720</v>
      </c>
    </row>
    <row r="247" spans="1:60" ht="30" customHeight="1" x14ac:dyDescent="0.3">
      <c r="A247" s="250" t="s">
        <v>3721</v>
      </c>
      <c r="B247" s="250">
        <v>762</v>
      </c>
      <c r="C247" s="249">
        <v>2021</v>
      </c>
      <c r="D247" s="249" t="s">
        <v>2197</v>
      </c>
      <c r="E247" s="249" t="s">
        <v>812</v>
      </c>
      <c r="F247" s="249" t="s">
        <v>813</v>
      </c>
      <c r="G247" s="250">
        <f t="shared" ca="1" si="48"/>
        <v>-45393</v>
      </c>
      <c r="H247" s="251">
        <v>44518</v>
      </c>
      <c r="I247" s="249">
        <f t="shared" si="52"/>
        <v>-44518</v>
      </c>
      <c r="J247" s="251"/>
      <c r="K247" s="249" t="str">
        <f t="shared" si="49"/>
        <v>RETROATIVO</v>
      </c>
      <c r="L247" s="249" t="s">
        <v>3722</v>
      </c>
      <c r="M247" s="250" t="s">
        <v>3723</v>
      </c>
      <c r="N247" s="249" t="s">
        <v>2244</v>
      </c>
      <c r="O247" s="249" t="s">
        <v>840</v>
      </c>
      <c r="P247" s="249" t="s">
        <v>915</v>
      </c>
      <c r="Q247" s="249" t="s">
        <v>3724</v>
      </c>
      <c r="R247" s="249"/>
      <c r="S247" s="249" t="s">
        <v>3725</v>
      </c>
      <c r="T247" s="249" t="s">
        <v>3726</v>
      </c>
      <c r="U247" s="251">
        <v>44539</v>
      </c>
      <c r="V247" s="235" t="s">
        <v>3727</v>
      </c>
      <c r="W247" s="251">
        <v>45269</v>
      </c>
      <c r="X247" s="250">
        <f t="shared" ca="1" si="53"/>
        <v>-124</v>
      </c>
      <c r="Y247" s="249" t="s">
        <v>921</v>
      </c>
      <c r="Z247" s="252" t="s">
        <v>2013</v>
      </c>
      <c r="AA247" s="252" t="s">
        <v>922</v>
      </c>
      <c r="AB247" s="252"/>
      <c r="AC247" s="252"/>
      <c r="AD247" s="252" t="s">
        <v>922</v>
      </c>
      <c r="AE247" s="252">
        <v>0</v>
      </c>
      <c r="AF247" s="252"/>
      <c r="AG247" s="329"/>
      <c r="AH247" s="329"/>
      <c r="AI247" s="267"/>
      <c r="AJ247" s="265"/>
      <c r="AK247" s="249"/>
      <c r="AL247" s="253" t="s">
        <v>2137</v>
      </c>
      <c r="AM247" s="249" t="s">
        <v>873</v>
      </c>
      <c r="AN247" s="249" t="s">
        <v>28</v>
      </c>
      <c r="AO247" s="249" t="s">
        <v>1132</v>
      </c>
      <c r="AP247" s="249"/>
      <c r="AQ247" s="269"/>
      <c r="AR247" s="249"/>
      <c r="AS247" s="249"/>
      <c r="AT247" s="251"/>
      <c r="AU247" s="251"/>
      <c r="AV247" s="251"/>
      <c r="AW247" s="251"/>
      <c r="AX247" s="251"/>
      <c r="AY247" s="250">
        <f t="shared" si="45"/>
        <v>0</v>
      </c>
      <c r="AZ247" s="250"/>
      <c r="BA247" s="250">
        <f t="shared" ref="BA247:BA296" si="54">AG247+AH247</f>
        <v>0</v>
      </c>
      <c r="BB247" s="269"/>
      <c r="BC247" s="269" t="s">
        <v>3728</v>
      </c>
      <c r="BD247" s="269"/>
      <c r="BE247" s="269"/>
      <c r="BF247" s="269"/>
      <c r="BG247" s="273">
        <v>44949</v>
      </c>
      <c r="BH247" s="249"/>
    </row>
    <row r="248" spans="1:60" ht="30" customHeight="1" x14ac:dyDescent="0.35">
      <c r="A248" s="250" t="s">
        <v>3729</v>
      </c>
      <c r="B248" s="250">
        <v>741</v>
      </c>
      <c r="C248" s="249">
        <v>2021</v>
      </c>
      <c r="D248" s="249" t="s">
        <v>2197</v>
      </c>
      <c r="E248" s="249" t="s">
        <v>812</v>
      </c>
      <c r="F248" s="249" t="s">
        <v>813</v>
      </c>
      <c r="G248" s="250">
        <f t="shared" ca="1" si="48"/>
        <v>-45393</v>
      </c>
      <c r="H248" s="251">
        <v>44518</v>
      </c>
      <c r="I248" s="249">
        <f t="shared" si="52"/>
        <v>-44518</v>
      </c>
      <c r="J248" s="251"/>
      <c r="K248" s="249" t="str">
        <f t="shared" si="49"/>
        <v>RETROATIVO</v>
      </c>
      <c r="L248" s="249" t="s">
        <v>3722</v>
      </c>
      <c r="M248" s="250" t="s">
        <v>3730</v>
      </c>
      <c r="N248" s="249" t="s">
        <v>2244</v>
      </c>
      <c r="O248" s="249" t="s">
        <v>840</v>
      </c>
      <c r="P248" s="249" t="s">
        <v>915</v>
      </c>
      <c r="Q248" s="249" t="s">
        <v>3731</v>
      </c>
      <c r="R248" s="249"/>
      <c r="S248" s="249" t="s">
        <v>3732</v>
      </c>
      <c r="T248" s="249" t="s">
        <v>3726</v>
      </c>
      <c r="U248" s="251">
        <v>44540</v>
      </c>
      <c r="V248" s="235" t="s">
        <v>3727</v>
      </c>
      <c r="W248" s="251">
        <v>45269</v>
      </c>
      <c r="X248" s="250">
        <f t="shared" ca="1" si="53"/>
        <v>-124</v>
      </c>
      <c r="Y248" s="249" t="s">
        <v>921</v>
      </c>
      <c r="Z248" s="252" t="s">
        <v>2013</v>
      </c>
      <c r="AA248" s="252" t="s">
        <v>922</v>
      </c>
      <c r="AB248" s="252"/>
      <c r="AC248" s="252"/>
      <c r="AD248" s="252" t="s">
        <v>922</v>
      </c>
      <c r="AE248" s="252">
        <v>0</v>
      </c>
      <c r="AF248" s="252"/>
      <c r="AG248" s="329"/>
      <c r="AH248" s="329"/>
      <c r="AI248" s="267"/>
      <c r="AJ248" s="265"/>
      <c r="AK248" s="249"/>
      <c r="AL248" s="253" t="s">
        <v>2137</v>
      </c>
      <c r="AM248" s="249" t="s">
        <v>873</v>
      </c>
      <c r="AN248" s="249" t="s">
        <v>28</v>
      </c>
      <c r="AO248" s="249" t="s">
        <v>1132</v>
      </c>
      <c r="AP248" s="249"/>
      <c r="AQ248" s="269"/>
      <c r="AR248" s="249"/>
      <c r="AS248" s="249"/>
      <c r="AT248" s="251"/>
      <c r="AU248" s="251"/>
      <c r="AV248" s="251"/>
      <c r="AW248" s="251"/>
      <c r="AX248" s="251"/>
      <c r="AY248" s="250">
        <f t="shared" si="45"/>
        <v>0</v>
      </c>
      <c r="AZ248" s="250"/>
      <c r="BA248" s="250">
        <f t="shared" si="54"/>
        <v>0</v>
      </c>
      <c r="BB248" s="271" t="s">
        <v>3733</v>
      </c>
      <c r="BC248" s="269" t="s">
        <v>3734</v>
      </c>
      <c r="BD248" s="269"/>
      <c r="BE248" s="269"/>
      <c r="BF248" s="269"/>
      <c r="BG248" s="273">
        <v>44949</v>
      </c>
      <c r="BH248" s="249"/>
    </row>
    <row r="249" spans="1:60" ht="30" customHeight="1" x14ac:dyDescent="0.3">
      <c r="A249" s="250" t="s">
        <v>3735</v>
      </c>
      <c r="B249" s="250">
        <v>763</v>
      </c>
      <c r="C249" s="249">
        <v>2021</v>
      </c>
      <c r="D249" s="249" t="s">
        <v>2197</v>
      </c>
      <c r="E249" s="249" t="s">
        <v>812</v>
      </c>
      <c r="F249" s="249" t="s">
        <v>813</v>
      </c>
      <c r="G249" s="250">
        <f t="shared" ca="1" si="48"/>
        <v>-45393</v>
      </c>
      <c r="H249" s="251">
        <v>44518</v>
      </c>
      <c r="I249" s="249">
        <f t="shared" si="52"/>
        <v>-44518</v>
      </c>
      <c r="J249" s="251"/>
      <c r="K249" s="249" t="str">
        <f t="shared" si="49"/>
        <v>RETROATIVO</v>
      </c>
      <c r="L249" s="249" t="s">
        <v>3722</v>
      </c>
      <c r="M249" s="250" t="s">
        <v>2813</v>
      </c>
      <c r="N249" s="249" t="s">
        <v>2244</v>
      </c>
      <c r="O249" s="249" t="s">
        <v>840</v>
      </c>
      <c r="P249" s="249" t="s">
        <v>915</v>
      </c>
      <c r="Q249" s="249" t="s">
        <v>3736</v>
      </c>
      <c r="R249" s="249"/>
      <c r="S249" s="249" t="s">
        <v>3737</v>
      </c>
      <c r="T249" s="249" t="s">
        <v>3726</v>
      </c>
      <c r="U249" s="251">
        <v>44539</v>
      </c>
      <c r="V249" s="235" t="s">
        <v>3727</v>
      </c>
      <c r="W249" s="251">
        <v>45269</v>
      </c>
      <c r="X249" s="250">
        <f t="shared" ca="1" si="53"/>
        <v>-124</v>
      </c>
      <c r="Y249" s="249" t="s">
        <v>921</v>
      </c>
      <c r="Z249" s="252" t="s">
        <v>2013</v>
      </c>
      <c r="AA249" s="252" t="s">
        <v>922</v>
      </c>
      <c r="AB249" s="252"/>
      <c r="AC249" s="252"/>
      <c r="AD249" s="252" t="s">
        <v>922</v>
      </c>
      <c r="AE249" s="252">
        <v>0</v>
      </c>
      <c r="AF249" s="252"/>
      <c r="AG249" s="329"/>
      <c r="AH249" s="329"/>
      <c r="AI249" s="267"/>
      <c r="AJ249" s="265"/>
      <c r="AK249" s="249"/>
      <c r="AL249" s="253" t="s">
        <v>2137</v>
      </c>
      <c r="AM249" s="249" t="s">
        <v>828</v>
      </c>
      <c r="AN249" s="249" t="s">
        <v>28</v>
      </c>
      <c r="AO249" s="249" t="s">
        <v>1132</v>
      </c>
      <c r="AP249" s="249"/>
      <c r="AQ249" s="269"/>
      <c r="AR249" s="249"/>
      <c r="AS249" s="249"/>
      <c r="AT249" s="251"/>
      <c r="AU249" s="251"/>
      <c r="AV249" s="251"/>
      <c r="AW249" s="251"/>
      <c r="AX249" s="251"/>
      <c r="AY249" s="250">
        <f t="shared" si="45"/>
        <v>0</v>
      </c>
      <c r="AZ249" s="250"/>
      <c r="BA249" s="250">
        <f t="shared" si="54"/>
        <v>0</v>
      </c>
      <c r="BB249" s="269"/>
      <c r="BC249" s="269" t="s">
        <v>3738</v>
      </c>
      <c r="BD249" s="269"/>
      <c r="BE249" s="269"/>
      <c r="BF249" s="269"/>
      <c r="BG249" s="273">
        <v>44949</v>
      </c>
      <c r="BH249" s="249"/>
    </row>
    <row r="250" spans="1:60" ht="30" hidden="1" customHeight="1" x14ac:dyDescent="0.35">
      <c r="A250" s="250" t="s">
        <v>3739</v>
      </c>
      <c r="B250" s="250">
        <v>735</v>
      </c>
      <c r="C250" s="249">
        <v>2021</v>
      </c>
      <c r="D250" s="249"/>
      <c r="E250" s="249" t="s">
        <v>1943</v>
      </c>
      <c r="F250" s="249" t="s">
        <v>1936</v>
      </c>
      <c r="G250" s="250">
        <f t="shared" ca="1" si="48"/>
        <v>-914</v>
      </c>
      <c r="H250" s="251">
        <v>44476</v>
      </c>
      <c r="I250" s="249">
        <f t="shared" si="52"/>
        <v>3</v>
      </c>
      <c r="J250" s="251">
        <v>44479</v>
      </c>
      <c r="K250" s="249" t="str">
        <f t="shared" si="49"/>
        <v>FORA DE PRAZO</v>
      </c>
      <c r="L250" s="249" t="s">
        <v>3740</v>
      </c>
      <c r="M250" s="250"/>
      <c r="N250" s="249" t="s">
        <v>839</v>
      </c>
      <c r="O250" s="249" t="s">
        <v>816</v>
      </c>
      <c r="P250" s="249" t="s">
        <v>1649</v>
      </c>
      <c r="Q250" s="249" t="s">
        <v>3741</v>
      </c>
      <c r="R250" s="249"/>
      <c r="S250" s="249" t="s">
        <v>3742</v>
      </c>
      <c r="T250" s="249" t="s">
        <v>3743</v>
      </c>
      <c r="U250" s="251">
        <v>44508</v>
      </c>
      <c r="V250" s="235" t="s">
        <v>3744</v>
      </c>
      <c r="W250" s="251">
        <v>45940</v>
      </c>
      <c r="X250" s="250">
        <f t="shared" ca="1" si="53"/>
        <v>547</v>
      </c>
      <c r="Y250" s="249" t="s">
        <v>823</v>
      </c>
      <c r="Z250" s="252" t="s">
        <v>2013</v>
      </c>
      <c r="AA250" s="252" t="s">
        <v>825</v>
      </c>
      <c r="AB250" s="252" t="s">
        <v>825</v>
      </c>
      <c r="AC250" s="252" t="s">
        <v>2014</v>
      </c>
      <c r="AD250" s="252" t="s">
        <v>3745</v>
      </c>
      <c r="AE250" s="331">
        <f>AG250+AH250-AF250</f>
        <v>3040</v>
      </c>
      <c r="AF250" s="331"/>
      <c r="AG250" s="329">
        <v>0</v>
      </c>
      <c r="AH250" s="335">
        <v>3040</v>
      </c>
      <c r="AI250" s="267"/>
      <c r="AJ250" s="265"/>
      <c r="AK250" s="249" t="s">
        <v>3746</v>
      </c>
      <c r="AL250" s="253" t="s">
        <v>907</v>
      </c>
      <c r="AM250" s="249" t="s">
        <v>828</v>
      </c>
      <c r="AN250" s="249" t="s">
        <v>35</v>
      </c>
      <c r="AO250" s="249" t="s">
        <v>13</v>
      </c>
      <c r="AP250" s="249"/>
      <c r="AQ250" s="269"/>
      <c r="AR250" s="249"/>
      <c r="AS250" s="249"/>
      <c r="AT250" s="251"/>
      <c r="AU250" s="251"/>
      <c r="AV250" s="251"/>
      <c r="AW250" s="251"/>
      <c r="AX250" s="251"/>
      <c r="AY250" s="250">
        <f t="shared" si="45"/>
        <v>0</v>
      </c>
      <c r="AZ250" s="250"/>
      <c r="BA250" s="250">
        <f t="shared" si="54"/>
        <v>3040</v>
      </c>
      <c r="BB250" s="269" t="s">
        <v>3747</v>
      </c>
      <c r="BC250" s="269"/>
      <c r="BD250" s="269"/>
      <c r="BE250" s="269"/>
      <c r="BF250" s="269"/>
      <c r="BG250" s="269"/>
      <c r="BH250" s="249"/>
    </row>
    <row r="251" spans="1:60" ht="30" customHeight="1" x14ac:dyDescent="0.3">
      <c r="A251" s="250" t="s">
        <v>3748</v>
      </c>
      <c r="B251" s="250">
        <v>764</v>
      </c>
      <c r="C251" s="249">
        <v>2021</v>
      </c>
      <c r="D251" s="249" t="s">
        <v>2197</v>
      </c>
      <c r="E251" s="249" t="s">
        <v>812</v>
      </c>
      <c r="F251" s="249" t="s">
        <v>813</v>
      </c>
      <c r="G251" s="250">
        <f t="shared" ca="1" si="48"/>
        <v>-45393</v>
      </c>
      <c r="H251" s="251">
        <v>44518</v>
      </c>
      <c r="I251" s="249">
        <f t="shared" si="52"/>
        <v>-44518</v>
      </c>
      <c r="J251" s="251"/>
      <c r="K251" s="249" t="str">
        <f t="shared" si="49"/>
        <v>RETROATIVO</v>
      </c>
      <c r="L251" s="249" t="s">
        <v>3722</v>
      </c>
      <c r="M251" s="250" t="s">
        <v>2327</v>
      </c>
      <c r="N251" s="249" t="s">
        <v>2244</v>
      </c>
      <c r="O251" s="249" t="s">
        <v>840</v>
      </c>
      <c r="P251" s="249" t="s">
        <v>915</v>
      </c>
      <c r="Q251" s="249" t="s">
        <v>3749</v>
      </c>
      <c r="R251" s="249"/>
      <c r="S251" s="249" t="s">
        <v>3750</v>
      </c>
      <c r="T251" s="249" t="s">
        <v>3726</v>
      </c>
      <c r="U251" s="251">
        <v>44918</v>
      </c>
      <c r="V251" s="235" t="s">
        <v>3727</v>
      </c>
      <c r="W251" s="251">
        <v>45269</v>
      </c>
      <c r="X251" s="250">
        <f t="shared" ca="1" si="53"/>
        <v>-124</v>
      </c>
      <c r="Y251" s="249" t="s">
        <v>921</v>
      </c>
      <c r="Z251" s="252" t="s">
        <v>2013</v>
      </c>
      <c r="AA251" s="252" t="s">
        <v>922</v>
      </c>
      <c r="AB251" s="252"/>
      <c r="AC251" s="252"/>
      <c r="AD251" s="252" t="s">
        <v>922</v>
      </c>
      <c r="AE251" s="252">
        <v>0</v>
      </c>
      <c r="AF251" s="252"/>
      <c r="AG251" s="329"/>
      <c r="AH251" s="329"/>
      <c r="AI251" s="267"/>
      <c r="AJ251" s="265"/>
      <c r="AK251" s="249"/>
      <c r="AL251" s="253" t="s">
        <v>2137</v>
      </c>
      <c r="AM251" s="249" t="s">
        <v>873</v>
      </c>
      <c r="AN251" s="249" t="s">
        <v>28</v>
      </c>
      <c r="AO251" s="249" t="s">
        <v>1132</v>
      </c>
      <c r="AP251" s="249"/>
      <c r="AQ251" s="269"/>
      <c r="AR251" s="249"/>
      <c r="AS251" s="249"/>
      <c r="AT251" s="251"/>
      <c r="AU251" s="251"/>
      <c r="AV251" s="251"/>
      <c r="AW251" s="251"/>
      <c r="AX251" s="251"/>
      <c r="AY251" s="250">
        <f t="shared" si="45"/>
        <v>0</v>
      </c>
      <c r="AZ251" s="250"/>
      <c r="BA251" s="250">
        <f t="shared" si="54"/>
        <v>0</v>
      </c>
      <c r="BB251" s="269"/>
      <c r="BC251" s="269" t="s">
        <v>3751</v>
      </c>
      <c r="BD251" s="269"/>
      <c r="BE251" s="269"/>
      <c r="BF251" s="269"/>
      <c r="BG251" s="273">
        <v>44949</v>
      </c>
      <c r="BH251" s="249"/>
    </row>
    <row r="252" spans="1:60" ht="30" customHeight="1" x14ac:dyDescent="0.3">
      <c r="A252" s="250" t="s">
        <v>3752</v>
      </c>
      <c r="B252" s="250">
        <v>765</v>
      </c>
      <c r="C252" s="249">
        <v>2021</v>
      </c>
      <c r="D252" s="249" t="s">
        <v>2197</v>
      </c>
      <c r="E252" s="249" t="s">
        <v>812</v>
      </c>
      <c r="F252" s="249" t="s">
        <v>813</v>
      </c>
      <c r="G252" s="250">
        <f t="shared" ca="1" si="48"/>
        <v>-45393</v>
      </c>
      <c r="H252" s="251">
        <v>44518</v>
      </c>
      <c r="I252" s="249">
        <f t="shared" si="52"/>
        <v>-44518</v>
      </c>
      <c r="J252" s="251"/>
      <c r="K252" s="249" t="str">
        <f t="shared" si="49"/>
        <v>RETROATIVO</v>
      </c>
      <c r="L252" s="249" t="s">
        <v>3722</v>
      </c>
      <c r="M252" s="250" t="s">
        <v>2813</v>
      </c>
      <c r="N252" s="249" t="s">
        <v>2244</v>
      </c>
      <c r="O252" s="249" t="s">
        <v>840</v>
      </c>
      <c r="P252" s="249" t="s">
        <v>915</v>
      </c>
      <c r="Q252" s="249" t="s">
        <v>3753</v>
      </c>
      <c r="R252" s="249"/>
      <c r="S252" s="249" t="s">
        <v>3754</v>
      </c>
      <c r="T252" s="249" t="s">
        <v>3726</v>
      </c>
      <c r="U252" s="251">
        <v>44553</v>
      </c>
      <c r="V252" s="235" t="s">
        <v>3727</v>
      </c>
      <c r="W252" s="251">
        <v>45269</v>
      </c>
      <c r="X252" s="250">
        <f t="shared" ca="1" si="53"/>
        <v>-124</v>
      </c>
      <c r="Y252" s="249" t="s">
        <v>921</v>
      </c>
      <c r="Z252" s="252" t="s">
        <v>2013</v>
      </c>
      <c r="AA252" s="252" t="s">
        <v>922</v>
      </c>
      <c r="AB252" s="252"/>
      <c r="AC252" s="252"/>
      <c r="AD252" s="252" t="s">
        <v>922</v>
      </c>
      <c r="AE252" s="252">
        <v>0</v>
      </c>
      <c r="AF252" s="252"/>
      <c r="AG252" s="329"/>
      <c r="AH252" s="329"/>
      <c r="AI252" s="267"/>
      <c r="AJ252" s="265"/>
      <c r="AK252" s="249"/>
      <c r="AL252" s="253" t="s">
        <v>2137</v>
      </c>
      <c r="AM252" s="249" t="s">
        <v>873</v>
      </c>
      <c r="AN252" s="249" t="s">
        <v>28</v>
      </c>
      <c r="AO252" s="249" t="s">
        <v>1132</v>
      </c>
      <c r="AP252" s="249" t="s">
        <v>3755</v>
      </c>
      <c r="AQ252" s="269" t="s">
        <v>3756</v>
      </c>
      <c r="AR252" s="249" t="s">
        <v>3757</v>
      </c>
      <c r="AS252" s="249"/>
      <c r="AT252" s="251"/>
      <c r="AU252" s="251"/>
      <c r="AV252" s="251"/>
      <c r="AW252" s="251"/>
      <c r="AX252" s="251"/>
      <c r="AY252" s="250">
        <f t="shared" si="45"/>
        <v>0</v>
      </c>
      <c r="AZ252" s="250"/>
      <c r="BA252" s="250">
        <f t="shared" si="54"/>
        <v>0</v>
      </c>
      <c r="BB252" s="269"/>
      <c r="BC252" s="269" t="s">
        <v>3758</v>
      </c>
      <c r="BD252" s="269"/>
      <c r="BE252" s="269"/>
      <c r="BF252" s="269"/>
      <c r="BG252" s="273">
        <v>44949</v>
      </c>
      <c r="BH252" s="249"/>
    </row>
    <row r="253" spans="1:60" ht="30" customHeight="1" x14ac:dyDescent="0.3">
      <c r="A253" s="250" t="s">
        <v>3759</v>
      </c>
      <c r="B253" s="250">
        <v>1281</v>
      </c>
      <c r="C253" s="249">
        <v>2022</v>
      </c>
      <c r="D253" s="249" t="s">
        <v>2197</v>
      </c>
      <c r="E253" s="249" t="s">
        <v>812</v>
      </c>
      <c r="F253" s="249" t="s">
        <v>813</v>
      </c>
      <c r="G253" s="250">
        <f t="shared" ca="1" si="48"/>
        <v>-591</v>
      </c>
      <c r="H253" s="251">
        <v>44797</v>
      </c>
      <c r="I253" s="249">
        <f t="shared" si="52"/>
        <v>5</v>
      </c>
      <c r="J253" s="251">
        <v>44802</v>
      </c>
      <c r="K253" s="249" t="str">
        <f t="shared" si="49"/>
        <v>FORA DE PRAZO</v>
      </c>
      <c r="L253" s="249" t="s">
        <v>3760</v>
      </c>
      <c r="M253" s="250">
        <v>2044</v>
      </c>
      <c r="N253" s="249" t="s">
        <v>914</v>
      </c>
      <c r="O253" s="249" t="s">
        <v>816</v>
      </c>
      <c r="P253" s="249" t="s">
        <v>1979</v>
      </c>
      <c r="Q253" s="249" t="s">
        <v>3761</v>
      </c>
      <c r="R253" s="249" t="s">
        <v>3762</v>
      </c>
      <c r="S253" s="249" t="s">
        <v>3763</v>
      </c>
      <c r="T253" s="249" t="s">
        <v>3764</v>
      </c>
      <c r="U253" s="251">
        <v>45170</v>
      </c>
      <c r="V253" s="235" t="s">
        <v>3765</v>
      </c>
      <c r="W253" s="251">
        <v>45224</v>
      </c>
      <c r="X253" s="249"/>
      <c r="Y253" s="249" t="s">
        <v>921</v>
      </c>
      <c r="Z253" s="252" t="s">
        <v>2013</v>
      </c>
      <c r="AA253" s="252" t="s">
        <v>825</v>
      </c>
      <c r="AB253" s="252" t="s">
        <v>825</v>
      </c>
      <c r="AC253" s="252" t="s">
        <v>2014</v>
      </c>
      <c r="AD253" s="252" t="s">
        <v>922</v>
      </c>
      <c r="AE253" s="331">
        <f>AG253+AH253-AF253</f>
        <v>501</v>
      </c>
      <c r="AF253" s="331"/>
      <c r="AG253" s="329">
        <v>0</v>
      </c>
      <c r="AH253" s="329">
        <v>501</v>
      </c>
      <c r="AI253" s="267"/>
      <c r="AJ253" s="265" t="s">
        <v>3766</v>
      </c>
      <c r="AK253" s="249"/>
      <c r="AL253" s="253" t="s">
        <v>2137</v>
      </c>
      <c r="AM253" s="249" t="s">
        <v>1949</v>
      </c>
      <c r="AN253" s="249" t="s">
        <v>41</v>
      </c>
      <c r="AO253" s="249" t="s">
        <v>1132</v>
      </c>
      <c r="AP253" s="249" t="s">
        <v>3767</v>
      </c>
      <c r="AQ253" s="286" t="s">
        <v>3768</v>
      </c>
      <c r="AR253" s="249" t="s">
        <v>3769</v>
      </c>
      <c r="AS253" s="249"/>
      <c r="AT253" s="251">
        <v>45168</v>
      </c>
      <c r="AU253" s="251">
        <v>45167</v>
      </c>
      <c r="AV253" s="251">
        <v>45168</v>
      </c>
      <c r="AW253" s="251">
        <v>45168</v>
      </c>
      <c r="AX253" s="251">
        <v>45170</v>
      </c>
      <c r="AY253" s="250">
        <f t="shared" si="45"/>
        <v>45170</v>
      </c>
      <c r="AZ253" s="250"/>
      <c r="BA253" s="250">
        <f t="shared" si="54"/>
        <v>501</v>
      </c>
      <c r="BB253" s="270" t="s">
        <v>3770</v>
      </c>
      <c r="BC253" s="270" t="s">
        <v>3771</v>
      </c>
      <c r="BD253" s="270"/>
      <c r="BE253" s="270"/>
      <c r="BF253" s="269"/>
      <c r="BG253" s="269"/>
      <c r="BH253" s="249"/>
    </row>
    <row r="254" spans="1:60" ht="30" hidden="1" customHeight="1" x14ac:dyDescent="0.35">
      <c r="A254" s="302" t="s">
        <v>3772</v>
      </c>
      <c r="B254" s="250">
        <v>1278</v>
      </c>
      <c r="C254" s="249">
        <v>2023</v>
      </c>
      <c r="D254" s="249"/>
      <c r="E254" s="249" t="s">
        <v>836</v>
      </c>
      <c r="F254" s="249" t="s">
        <v>837</v>
      </c>
      <c r="G254" s="250">
        <f t="shared" ca="1" si="48"/>
        <v>-539</v>
      </c>
      <c r="H254" s="284">
        <v>44838</v>
      </c>
      <c r="I254" s="249">
        <f t="shared" si="52"/>
        <v>16</v>
      </c>
      <c r="J254" s="284">
        <v>44854</v>
      </c>
      <c r="K254" s="249" t="str">
        <f t="shared" si="49"/>
        <v>DENTRO DO PRAZO</v>
      </c>
      <c r="L254" s="285" t="s">
        <v>2790</v>
      </c>
      <c r="M254" s="250">
        <v>2003</v>
      </c>
      <c r="N254" s="285" t="s">
        <v>914</v>
      </c>
      <c r="O254" s="285" t="s">
        <v>816</v>
      </c>
      <c r="P254" s="285" t="s">
        <v>1979</v>
      </c>
      <c r="Q254" s="285" t="s">
        <v>2791</v>
      </c>
      <c r="R254" s="285"/>
      <c r="S254" s="285" t="s">
        <v>2792</v>
      </c>
      <c r="T254" s="285" t="s">
        <v>2793</v>
      </c>
      <c r="U254" s="284">
        <v>44865</v>
      </c>
      <c r="V254" s="260" t="s">
        <v>3773</v>
      </c>
      <c r="W254" s="251"/>
      <c r="X254" s="249"/>
      <c r="Y254" s="249" t="s">
        <v>3774</v>
      </c>
      <c r="Z254" s="252" t="s">
        <v>2013</v>
      </c>
      <c r="AA254" s="252"/>
      <c r="AB254" s="252"/>
      <c r="AC254" s="252" t="s">
        <v>2014</v>
      </c>
      <c r="AD254" s="252">
        <v>344812.95</v>
      </c>
      <c r="AE254" s="331">
        <f>AG254+AH254-AF254</f>
        <v>248371.43</v>
      </c>
      <c r="AF254" s="331"/>
      <c r="AG254" s="329">
        <f>43415+27580.52+70428.02</f>
        <v>141423.54</v>
      </c>
      <c r="AH254" s="335">
        <v>106947.89</v>
      </c>
      <c r="AI254" s="267"/>
      <c r="AJ254" s="265"/>
      <c r="AK254" s="249"/>
      <c r="AL254" s="253" t="s">
        <v>1941</v>
      </c>
      <c r="AM254" s="249" t="s">
        <v>1116</v>
      </c>
      <c r="AN254" s="249" t="s">
        <v>22</v>
      </c>
      <c r="AO254" s="249" t="s">
        <v>1132</v>
      </c>
      <c r="AP254" s="249"/>
      <c r="AQ254" s="269"/>
      <c r="AR254" s="249"/>
      <c r="AS254" s="249"/>
      <c r="AT254" s="251"/>
      <c r="AU254" s="251"/>
      <c r="AV254" s="251"/>
      <c r="AW254" s="251"/>
      <c r="AX254" s="251"/>
      <c r="AY254" s="250">
        <f t="shared" si="45"/>
        <v>0</v>
      </c>
      <c r="AZ254" s="250"/>
      <c r="BA254" s="250">
        <f t="shared" si="54"/>
        <v>248371.43</v>
      </c>
      <c r="BB254" s="254" t="s">
        <v>3775</v>
      </c>
      <c r="BC254" s="254" t="s">
        <v>3776</v>
      </c>
      <c r="BD254" s="254"/>
      <c r="BE254" s="254"/>
      <c r="BF254" s="269"/>
      <c r="BG254" s="269"/>
      <c r="BH254" s="249"/>
    </row>
    <row r="255" spans="1:60" ht="30" hidden="1" customHeight="1" x14ac:dyDescent="0.3">
      <c r="A255" s="250" t="s">
        <v>3777</v>
      </c>
      <c r="B255" s="250">
        <v>748</v>
      </c>
      <c r="C255" s="249">
        <v>2022</v>
      </c>
      <c r="D255" s="249"/>
      <c r="E255" s="249" t="s">
        <v>836</v>
      </c>
      <c r="F255" s="249" t="s">
        <v>813</v>
      </c>
      <c r="G255" s="250">
        <f t="shared" ca="1" si="48"/>
        <v>-513</v>
      </c>
      <c r="H255" s="251">
        <v>44862</v>
      </c>
      <c r="I255" s="249">
        <f t="shared" si="52"/>
        <v>18</v>
      </c>
      <c r="J255" s="251">
        <v>44880</v>
      </c>
      <c r="K255" s="249" t="str">
        <f t="shared" si="49"/>
        <v>DENTRO DO PRAZO</v>
      </c>
      <c r="L255" s="249" t="s">
        <v>2833</v>
      </c>
      <c r="M255" s="250"/>
      <c r="N255" s="249" t="s">
        <v>839</v>
      </c>
      <c r="O255" s="249" t="s">
        <v>840</v>
      </c>
      <c r="P255" s="249" t="s">
        <v>915</v>
      </c>
      <c r="Q255" s="249" t="s">
        <v>3778</v>
      </c>
      <c r="R255" s="249"/>
      <c r="S255" s="249" t="s">
        <v>3779</v>
      </c>
      <c r="T255" s="249" t="s">
        <v>2836</v>
      </c>
      <c r="U255" s="251">
        <v>44880</v>
      </c>
      <c r="V255" s="235" t="s">
        <v>2837</v>
      </c>
      <c r="W255" s="251">
        <v>45610</v>
      </c>
      <c r="X255" s="250">
        <f ca="1">W255-TODAY()</f>
        <v>217</v>
      </c>
      <c r="Y255" s="249" t="s">
        <v>921</v>
      </c>
      <c r="Z255" s="252" t="s">
        <v>2013</v>
      </c>
      <c r="AA255" s="252" t="s">
        <v>825</v>
      </c>
      <c r="AB255" s="252"/>
      <c r="AC255" s="252"/>
      <c r="AD255" s="252" t="s">
        <v>922</v>
      </c>
      <c r="AE255" s="252">
        <v>0</v>
      </c>
      <c r="AF255" s="252"/>
      <c r="AG255" s="329"/>
      <c r="AH255" s="329"/>
      <c r="AI255" s="267">
        <v>0</v>
      </c>
      <c r="AJ255" s="265" t="s">
        <v>825</v>
      </c>
      <c r="AK255" s="249" t="s">
        <v>825</v>
      </c>
      <c r="AL255" s="253" t="s">
        <v>2137</v>
      </c>
      <c r="AM255" s="249" t="s">
        <v>1953</v>
      </c>
      <c r="AN255" s="249" t="s">
        <v>14</v>
      </c>
      <c r="AO255" s="249" t="s">
        <v>13</v>
      </c>
      <c r="AP255" s="249"/>
      <c r="AQ255" s="269"/>
      <c r="AR255" s="249"/>
      <c r="AS255" s="249"/>
      <c r="AT255" s="251"/>
      <c r="AU255" s="251"/>
      <c r="AV255" s="251"/>
      <c r="AW255" s="251"/>
      <c r="AX255" s="251"/>
      <c r="AY255" s="250">
        <f t="shared" ref="AY255:AY318" si="55">AX255-AS255</f>
        <v>0</v>
      </c>
      <c r="AZ255" s="250"/>
      <c r="BA255" s="250">
        <f t="shared" si="54"/>
        <v>0</v>
      </c>
      <c r="BB255" s="269" t="s">
        <v>3780</v>
      </c>
      <c r="BC255" s="269"/>
      <c r="BD255" s="269"/>
      <c r="BE255" s="269"/>
      <c r="BF255" s="269"/>
      <c r="BG255" s="269"/>
      <c r="BH255" s="249"/>
    </row>
    <row r="256" spans="1:60" ht="30" hidden="1" customHeight="1" x14ac:dyDescent="0.3">
      <c r="A256" s="245" t="s">
        <v>3781</v>
      </c>
      <c r="B256" s="245" t="s">
        <v>1998</v>
      </c>
      <c r="C256" s="239">
        <v>2023</v>
      </c>
      <c r="D256" s="239"/>
      <c r="E256" s="239" t="s">
        <v>812</v>
      </c>
      <c r="F256" s="249" t="s">
        <v>813</v>
      </c>
      <c r="G256" s="250">
        <f t="shared" ca="1" si="48"/>
        <v>-327</v>
      </c>
      <c r="H256" s="240">
        <v>45049</v>
      </c>
      <c r="I256" s="249">
        <v>0</v>
      </c>
      <c r="J256" s="240">
        <v>45066</v>
      </c>
      <c r="K256" s="249" t="str">
        <f t="shared" si="49"/>
        <v>RETROATIVO</v>
      </c>
      <c r="L256" s="238" t="s">
        <v>825</v>
      </c>
      <c r="M256" s="250" t="s">
        <v>825</v>
      </c>
      <c r="N256" s="239"/>
      <c r="O256" s="239" t="s">
        <v>816</v>
      </c>
      <c r="P256" s="239" t="s">
        <v>1992</v>
      </c>
      <c r="Q256" s="239" t="s">
        <v>3782</v>
      </c>
      <c r="R256" s="239"/>
      <c r="S256" s="239" t="s">
        <v>3783</v>
      </c>
      <c r="T256" s="239" t="s">
        <v>3784</v>
      </c>
      <c r="U256" s="240">
        <v>45040</v>
      </c>
      <c r="V256" s="240" t="s">
        <v>3785</v>
      </c>
      <c r="W256" s="240">
        <v>45066</v>
      </c>
      <c r="X256" s="250">
        <f ca="1">W256-TODAY()</f>
        <v>-327</v>
      </c>
      <c r="Y256" s="239"/>
      <c r="Z256" s="330" t="s">
        <v>1919</v>
      </c>
      <c r="AA256" s="330" t="s">
        <v>825</v>
      </c>
      <c r="AB256" s="246" t="s">
        <v>825</v>
      </c>
      <c r="AC256" s="252" t="s">
        <v>2014</v>
      </c>
      <c r="AD256" s="330" t="s">
        <v>825</v>
      </c>
      <c r="AE256" s="331">
        <f>AG256+AH256-AF256</f>
        <v>0</v>
      </c>
      <c r="AF256" s="339"/>
      <c r="AG256" s="345">
        <v>0</v>
      </c>
      <c r="AH256" s="345"/>
      <c r="AI256" s="266" t="s">
        <v>825</v>
      </c>
      <c r="AJ256" s="264" t="s">
        <v>825</v>
      </c>
      <c r="AK256" s="239" t="s">
        <v>825</v>
      </c>
      <c r="AL256" s="253" t="s">
        <v>1942</v>
      </c>
      <c r="AM256" s="239" t="s">
        <v>873</v>
      </c>
      <c r="AN256" s="239" t="s">
        <v>28</v>
      </c>
      <c r="AO256" s="249" t="s">
        <v>1132</v>
      </c>
      <c r="AP256" s="239"/>
      <c r="AQ256" s="239"/>
      <c r="AR256" s="241"/>
      <c r="AS256" s="241"/>
      <c r="AT256" s="242"/>
      <c r="AU256" s="239"/>
      <c r="AV256" s="275"/>
      <c r="AW256" s="243"/>
      <c r="AX256" s="239"/>
      <c r="AY256" s="250">
        <f t="shared" si="55"/>
        <v>0</v>
      </c>
      <c r="AZ256" s="250"/>
      <c r="BA256" s="250">
        <f t="shared" si="54"/>
        <v>0</v>
      </c>
      <c r="BB256" s="276" t="s">
        <v>3786</v>
      </c>
      <c r="BC256" s="239"/>
      <c r="BD256" s="239"/>
      <c r="BE256" s="239"/>
      <c r="BF256" s="239"/>
      <c r="BG256" s="273">
        <v>44949</v>
      </c>
      <c r="BH256" s="239"/>
    </row>
    <row r="257" spans="1:60" ht="30" customHeight="1" x14ac:dyDescent="0.3">
      <c r="A257" s="245" t="s">
        <v>1999</v>
      </c>
      <c r="B257" s="250">
        <v>61</v>
      </c>
      <c r="C257" s="249">
        <v>2022</v>
      </c>
      <c r="D257" s="249" t="s">
        <v>2197</v>
      </c>
      <c r="E257" s="249" t="s">
        <v>836</v>
      </c>
      <c r="F257" s="249" t="s">
        <v>813</v>
      </c>
      <c r="G257" s="250">
        <f t="shared" ca="1" si="48"/>
        <v>-45393</v>
      </c>
      <c r="H257" s="251">
        <v>44740</v>
      </c>
      <c r="I257" s="249">
        <f t="shared" ref="I257:I288" si="56">_xlfn.DAYS(J257,H257)</f>
        <v>-44740</v>
      </c>
      <c r="J257" s="251"/>
      <c r="K257" s="249" t="str">
        <f t="shared" si="49"/>
        <v>RETROATIVO</v>
      </c>
      <c r="L257" s="249" t="s">
        <v>3787</v>
      </c>
      <c r="M257" s="250">
        <v>13091</v>
      </c>
      <c r="N257" s="249" t="s">
        <v>2661</v>
      </c>
      <c r="O257" s="249" t="s">
        <v>816</v>
      </c>
      <c r="P257" s="249" t="s">
        <v>1470</v>
      </c>
      <c r="Q257" s="249" t="s">
        <v>3788</v>
      </c>
      <c r="R257" s="249"/>
      <c r="S257" s="249" t="s">
        <v>3789</v>
      </c>
      <c r="T257" s="249" t="s">
        <v>3790</v>
      </c>
      <c r="U257" s="251">
        <v>44743</v>
      </c>
      <c r="V257" s="235" t="s">
        <v>3791</v>
      </c>
      <c r="W257" s="251">
        <v>45107</v>
      </c>
      <c r="X257" s="249">
        <v>45047</v>
      </c>
      <c r="Y257" s="249" t="s">
        <v>921</v>
      </c>
      <c r="Z257" s="252" t="s">
        <v>2013</v>
      </c>
      <c r="AA257" s="252" t="s">
        <v>825</v>
      </c>
      <c r="AB257" s="252"/>
      <c r="AC257" s="252" t="s">
        <v>2014</v>
      </c>
      <c r="AD257" s="252" t="s">
        <v>922</v>
      </c>
      <c r="AE257" s="331">
        <f>AG257+AH257-AF257</f>
        <v>0</v>
      </c>
      <c r="AF257" s="331"/>
      <c r="AG257" s="329"/>
      <c r="AH257" s="329">
        <v>0</v>
      </c>
      <c r="AI257" s="267">
        <v>0</v>
      </c>
      <c r="AJ257" s="265"/>
      <c r="AK257" s="249"/>
      <c r="AL257" s="253" t="s">
        <v>907</v>
      </c>
      <c r="AM257" s="249" t="s">
        <v>1379</v>
      </c>
      <c r="AN257" s="249" t="s">
        <v>30</v>
      </c>
      <c r="AO257" s="249" t="s">
        <v>1132</v>
      </c>
      <c r="AP257" s="249"/>
      <c r="AQ257" s="269"/>
      <c r="AR257" s="249"/>
      <c r="AS257" s="249"/>
      <c r="AT257" s="251"/>
      <c r="AU257" s="251"/>
      <c r="AV257" s="251"/>
      <c r="AW257" s="251"/>
      <c r="AX257" s="251"/>
      <c r="AY257" s="250">
        <f t="shared" si="55"/>
        <v>0</v>
      </c>
      <c r="AZ257" s="250"/>
      <c r="BA257" s="250">
        <f t="shared" si="54"/>
        <v>0</v>
      </c>
      <c r="BB257" s="269" t="s">
        <v>3792</v>
      </c>
      <c r="BC257" s="269" t="s">
        <v>3793</v>
      </c>
      <c r="BD257" s="269"/>
      <c r="BE257" s="269"/>
      <c r="BF257" s="269"/>
      <c r="BG257" s="269" t="s">
        <v>3794</v>
      </c>
      <c r="BH257" s="249" t="s">
        <v>3795</v>
      </c>
    </row>
    <row r="258" spans="1:60" ht="30" hidden="1" customHeight="1" x14ac:dyDescent="0.35">
      <c r="A258" s="245" t="s">
        <v>1999</v>
      </c>
      <c r="B258" s="250">
        <v>220</v>
      </c>
      <c r="C258" s="249">
        <v>2021</v>
      </c>
      <c r="D258" s="249"/>
      <c r="E258" s="249" t="s">
        <v>836</v>
      </c>
      <c r="F258" s="249" t="s">
        <v>813</v>
      </c>
      <c r="G258" s="250">
        <f t="shared" ca="1" si="48"/>
        <v>-1023</v>
      </c>
      <c r="H258" s="251">
        <v>44355</v>
      </c>
      <c r="I258" s="249">
        <f t="shared" si="56"/>
        <v>15</v>
      </c>
      <c r="J258" s="251">
        <v>44370</v>
      </c>
      <c r="K258" s="249" t="str">
        <f t="shared" si="49"/>
        <v>FORA DE PRAZO</v>
      </c>
      <c r="L258" s="249" t="s">
        <v>2131</v>
      </c>
      <c r="M258" s="250">
        <v>12039</v>
      </c>
      <c r="N258" s="249" t="s">
        <v>2032</v>
      </c>
      <c r="O258" s="249" t="s">
        <v>840</v>
      </c>
      <c r="P258" s="249" t="s">
        <v>915</v>
      </c>
      <c r="Q258" s="249" t="s">
        <v>3632</v>
      </c>
      <c r="R258" s="249"/>
      <c r="S258" s="249" t="s">
        <v>3633</v>
      </c>
      <c r="T258" s="249" t="s">
        <v>2134</v>
      </c>
      <c r="U258" s="251">
        <v>44369</v>
      </c>
      <c r="V258" s="235" t="s">
        <v>2135</v>
      </c>
      <c r="W258" s="251">
        <v>45094</v>
      </c>
      <c r="X258" s="250">
        <f ca="1">W258-TODAY()</f>
        <v>-299</v>
      </c>
      <c r="Y258" s="249"/>
      <c r="Z258" s="252" t="s">
        <v>2013</v>
      </c>
      <c r="AA258" s="252" t="s">
        <v>825</v>
      </c>
      <c r="AB258" s="252" t="s">
        <v>2136</v>
      </c>
      <c r="AC258" s="252"/>
      <c r="AD258" s="252" t="s">
        <v>922</v>
      </c>
      <c r="AE258" s="252">
        <v>0</v>
      </c>
      <c r="AF258" s="252"/>
      <c r="AG258" s="329"/>
      <c r="AH258" s="329"/>
      <c r="AI258" s="267">
        <v>0</v>
      </c>
      <c r="AJ258" s="265" t="s">
        <v>825</v>
      </c>
      <c r="AK258" s="249" t="s">
        <v>825</v>
      </c>
      <c r="AL258" s="253" t="s">
        <v>2137</v>
      </c>
      <c r="AM258" s="249" t="s">
        <v>1379</v>
      </c>
      <c r="AN258" s="249" t="s">
        <v>30</v>
      </c>
      <c r="AO258" s="249" t="s">
        <v>1132</v>
      </c>
      <c r="AP258" s="249"/>
      <c r="AQ258" s="269"/>
      <c r="AR258" s="249"/>
      <c r="AS258" s="249"/>
      <c r="AT258" s="251"/>
      <c r="AU258" s="251"/>
      <c r="AV258" s="251"/>
      <c r="AW258" s="251"/>
      <c r="AX258" s="251"/>
      <c r="AY258" s="250">
        <f t="shared" si="55"/>
        <v>0</v>
      </c>
      <c r="AZ258" s="250"/>
      <c r="BA258" s="250">
        <f t="shared" si="54"/>
        <v>0</v>
      </c>
      <c r="BB258" s="269" t="s">
        <v>2149</v>
      </c>
      <c r="BC258" s="269"/>
      <c r="BD258" s="269"/>
      <c r="BE258" s="269"/>
      <c r="BF258" s="269"/>
      <c r="BG258" s="237" t="s">
        <v>2146</v>
      </c>
      <c r="BH258" s="249"/>
    </row>
    <row r="259" spans="1:60" ht="30" hidden="1" customHeight="1" x14ac:dyDescent="0.35">
      <c r="A259" s="245" t="s">
        <v>1999</v>
      </c>
      <c r="B259" s="250">
        <v>264</v>
      </c>
      <c r="C259" s="249">
        <v>2023</v>
      </c>
      <c r="D259" s="249"/>
      <c r="E259" s="249" t="s">
        <v>836</v>
      </c>
      <c r="F259" s="249" t="s">
        <v>813</v>
      </c>
      <c r="G259" s="250">
        <f t="shared" ca="1" si="48"/>
        <v>-367</v>
      </c>
      <c r="H259" s="251">
        <v>45055</v>
      </c>
      <c r="I259" s="249">
        <f t="shared" si="56"/>
        <v>-29</v>
      </c>
      <c r="J259" s="251">
        <v>45026</v>
      </c>
      <c r="K259" s="249" t="str">
        <f t="shared" si="49"/>
        <v>RETROATIVO</v>
      </c>
      <c r="L259" s="249" t="s">
        <v>3796</v>
      </c>
      <c r="M259" s="250">
        <v>194</v>
      </c>
      <c r="N259" s="249" t="s">
        <v>879</v>
      </c>
      <c r="O259" s="249" t="s">
        <v>816</v>
      </c>
      <c r="P259" s="249" t="s">
        <v>817</v>
      </c>
      <c r="Q259" s="249" t="s">
        <v>3797</v>
      </c>
      <c r="R259" s="249"/>
      <c r="S259" s="249" t="s">
        <v>3798</v>
      </c>
      <c r="T259" s="249" t="s">
        <v>3799</v>
      </c>
      <c r="U259" s="251">
        <v>45058</v>
      </c>
      <c r="V259" s="235" t="s">
        <v>3800</v>
      </c>
      <c r="W259" s="251">
        <v>45039</v>
      </c>
      <c r="X259" s="249" t="s">
        <v>825</v>
      </c>
      <c r="Y259" s="249" t="s">
        <v>846</v>
      </c>
      <c r="Z259" s="252" t="s">
        <v>2013</v>
      </c>
      <c r="AA259" s="252" t="s">
        <v>825</v>
      </c>
      <c r="AB259" s="252" t="s">
        <v>825</v>
      </c>
      <c r="AC259" s="252" t="s">
        <v>2014</v>
      </c>
      <c r="AD259" s="252">
        <v>1000</v>
      </c>
      <c r="AE259" s="331">
        <f t="shared" ref="AE259:AE283" si="57">AG259+AH259-AF259</f>
        <v>0</v>
      </c>
      <c r="AF259" s="331">
        <v>1000</v>
      </c>
      <c r="AG259" s="329"/>
      <c r="AH259" s="335" t="s">
        <v>3801</v>
      </c>
      <c r="AI259" s="267" t="s">
        <v>825</v>
      </c>
      <c r="AJ259" s="265" t="s">
        <v>825</v>
      </c>
      <c r="AK259" s="249" t="s">
        <v>825</v>
      </c>
      <c r="AL259" s="253" t="s">
        <v>2484</v>
      </c>
      <c r="AM259" s="249" t="s">
        <v>828</v>
      </c>
      <c r="AN259" s="249" t="s">
        <v>35</v>
      </c>
      <c r="AO259" s="249" t="s">
        <v>1132</v>
      </c>
      <c r="AP259" s="249" t="s">
        <v>3802</v>
      </c>
      <c r="AQ259" s="269" t="s">
        <v>3803</v>
      </c>
      <c r="AR259" s="249" t="s">
        <v>3804</v>
      </c>
      <c r="AS259" s="249"/>
      <c r="AT259" s="251"/>
      <c r="AU259" s="251"/>
      <c r="AV259" s="251"/>
      <c r="AW259" s="251"/>
      <c r="AX259" s="251"/>
      <c r="AY259" s="250">
        <f t="shared" si="55"/>
        <v>0</v>
      </c>
      <c r="AZ259" s="250"/>
      <c r="BA259" s="250">
        <f t="shared" si="54"/>
        <v>1000</v>
      </c>
      <c r="BB259" s="269" t="s">
        <v>3805</v>
      </c>
      <c r="BC259" s="269"/>
      <c r="BD259" s="269"/>
      <c r="BE259" s="269"/>
      <c r="BF259" s="269"/>
      <c r="BG259" s="269"/>
      <c r="BH259" s="249"/>
    </row>
    <row r="260" spans="1:60" ht="30" hidden="1" customHeight="1" x14ac:dyDescent="0.35">
      <c r="A260" s="245" t="s">
        <v>1999</v>
      </c>
      <c r="B260" s="250">
        <v>265</v>
      </c>
      <c r="C260" s="249">
        <v>2023</v>
      </c>
      <c r="D260" s="249"/>
      <c r="E260" s="249" t="s">
        <v>836</v>
      </c>
      <c r="F260" s="249" t="s">
        <v>813</v>
      </c>
      <c r="G260" s="250">
        <f t="shared" ca="1" si="48"/>
        <v>-330</v>
      </c>
      <c r="H260" s="251">
        <v>45055</v>
      </c>
      <c r="I260" s="249">
        <f t="shared" si="56"/>
        <v>8</v>
      </c>
      <c r="J260" s="251">
        <v>45063</v>
      </c>
      <c r="K260" s="249" t="str">
        <f t="shared" si="49"/>
        <v>FORA DE PRAZO</v>
      </c>
      <c r="L260" s="249" t="s">
        <v>3806</v>
      </c>
      <c r="M260" s="250">
        <v>165</v>
      </c>
      <c r="N260" s="249" t="s">
        <v>879</v>
      </c>
      <c r="O260" s="249" t="s">
        <v>816</v>
      </c>
      <c r="P260" s="249" t="s">
        <v>1372</v>
      </c>
      <c r="Q260" s="249" t="s">
        <v>2132</v>
      </c>
      <c r="R260" s="249"/>
      <c r="S260" s="249" t="s">
        <v>2133</v>
      </c>
      <c r="T260" s="249" t="s">
        <v>3807</v>
      </c>
      <c r="U260" s="251">
        <v>45063</v>
      </c>
      <c r="V260" s="235" t="s">
        <v>3808</v>
      </c>
      <c r="W260" s="251">
        <v>45063</v>
      </c>
      <c r="X260" s="249" t="s">
        <v>825</v>
      </c>
      <c r="Y260" s="249" t="s">
        <v>823</v>
      </c>
      <c r="Z260" s="252" t="s">
        <v>2013</v>
      </c>
      <c r="AA260" s="252" t="s">
        <v>825</v>
      </c>
      <c r="AB260" s="252" t="s">
        <v>825</v>
      </c>
      <c r="AC260" s="252" t="s">
        <v>2014</v>
      </c>
      <c r="AD260" s="252">
        <v>6130</v>
      </c>
      <c r="AE260" s="331">
        <f t="shared" si="57"/>
        <v>0</v>
      </c>
      <c r="AF260" s="331">
        <v>6130</v>
      </c>
      <c r="AG260" s="329"/>
      <c r="AH260" s="335" t="s">
        <v>3809</v>
      </c>
      <c r="AI260" s="267" t="s">
        <v>825</v>
      </c>
      <c r="AJ260" s="265" t="s">
        <v>825</v>
      </c>
      <c r="AK260" s="249" t="s">
        <v>825</v>
      </c>
      <c r="AL260" s="253" t="s">
        <v>2484</v>
      </c>
      <c r="AM260" s="249" t="s">
        <v>828</v>
      </c>
      <c r="AN260" s="249" t="s">
        <v>35</v>
      </c>
      <c r="AO260" s="249" t="s">
        <v>1132</v>
      </c>
      <c r="AP260" s="249" t="s">
        <v>3810</v>
      </c>
      <c r="AQ260" s="269" t="s">
        <v>3642</v>
      </c>
      <c r="AR260" s="249" t="s">
        <v>3643</v>
      </c>
      <c r="AS260" s="249"/>
      <c r="AT260" s="251"/>
      <c r="AU260" s="251"/>
      <c r="AV260" s="251"/>
      <c r="AW260" s="251"/>
      <c r="AX260" s="251"/>
      <c r="AY260" s="250">
        <f t="shared" si="55"/>
        <v>0</v>
      </c>
      <c r="AZ260" s="250"/>
      <c r="BA260" s="250">
        <f t="shared" si="54"/>
        <v>6130</v>
      </c>
      <c r="BB260" s="269" t="s">
        <v>3811</v>
      </c>
      <c r="BC260" s="269"/>
      <c r="BD260" s="269"/>
      <c r="BE260" s="269"/>
      <c r="BF260" s="269"/>
      <c r="BG260" s="269"/>
      <c r="BH260" s="249"/>
    </row>
    <row r="261" spans="1:60" ht="30" hidden="1" customHeight="1" x14ac:dyDescent="0.35">
      <c r="A261" s="245" t="s">
        <v>1999</v>
      </c>
      <c r="B261" s="250">
        <v>266</v>
      </c>
      <c r="C261" s="249">
        <v>2023</v>
      </c>
      <c r="D261" s="249"/>
      <c r="E261" s="249" t="s">
        <v>836</v>
      </c>
      <c r="F261" s="249" t="s">
        <v>813</v>
      </c>
      <c r="G261" s="250">
        <f t="shared" ca="1" si="48"/>
        <v>-338</v>
      </c>
      <c r="H261" s="251">
        <v>45054</v>
      </c>
      <c r="I261" s="249">
        <f t="shared" si="56"/>
        <v>1</v>
      </c>
      <c r="J261" s="251">
        <v>45055</v>
      </c>
      <c r="K261" s="249" t="str">
        <f t="shared" si="49"/>
        <v>FORA DE PRAZO</v>
      </c>
      <c r="L261" s="249" t="s">
        <v>3812</v>
      </c>
      <c r="M261" s="250">
        <v>322</v>
      </c>
      <c r="N261" s="249" t="s">
        <v>879</v>
      </c>
      <c r="O261" s="249" t="s">
        <v>816</v>
      </c>
      <c r="P261" s="249" t="s">
        <v>817</v>
      </c>
      <c r="Q261" s="249" t="s">
        <v>3813</v>
      </c>
      <c r="R261" s="249"/>
      <c r="S261" s="249" t="s">
        <v>3814</v>
      </c>
      <c r="T261" s="249" t="s">
        <v>3815</v>
      </c>
      <c r="U261" s="251">
        <v>45055</v>
      </c>
      <c r="V261" s="235" t="s">
        <v>3816</v>
      </c>
      <c r="W261" s="251">
        <v>45111</v>
      </c>
      <c r="X261" s="249" t="s">
        <v>825</v>
      </c>
      <c r="Y261" s="249" t="s">
        <v>3817</v>
      </c>
      <c r="Z261" s="252" t="s">
        <v>2013</v>
      </c>
      <c r="AA261" s="252" t="s">
        <v>825</v>
      </c>
      <c r="AB261" s="252" t="s">
        <v>825</v>
      </c>
      <c r="AC261" s="252" t="s">
        <v>2014</v>
      </c>
      <c r="AD261" s="252">
        <v>3589.2</v>
      </c>
      <c r="AE261" s="331">
        <f t="shared" si="57"/>
        <v>3589.2</v>
      </c>
      <c r="AF261" s="331"/>
      <c r="AG261" s="329"/>
      <c r="AH261" s="335">
        <f>1794.6*2</f>
        <v>3589.2</v>
      </c>
      <c r="AI261" s="267" t="s">
        <v>825</v>
      </c>
      <c r="AJ261" s="265" t="s">
        <v>825</v>
      </c>
      <c r="AK261" s="249" t="s">
        <v>825</v>
      </c>
      <c r="AL261" s="253" t="s">
        <v>1276</v>
      </c>
      <c r="AM261" s="249" t="s">
        <v>997</v>
      </c>
      <c r="AN261" s="249" t="s">
        <v>829</v>
      </c>
      <c r="AO261" s="249" t="s">
        <v>1132</v>
      </c>
      <c r="AP261" s="249" t="s">
        <v>3818</v>
      </c>
      <c r="AQ261" s="269" t="s">
        <v>3819</v>
      </c>
      <c r="AR261" s="249" t="s">
        <v>3820</v>
      </c>
      <c r="AS261" s="249"/>
      <c r="AT261" s="251"/>
      <c r="AU261" s="251"/>
      <c r="AV261" s="251"/>
      <c r="AW261" s="251"/>
      <c r="AX261" s="251"/>
      <c r="AY261" s="250">
        <f t="shared" si="55"/>
        <v>0</v>
      </c>
      <c r="AZ261" s="250"/>
      <c r="BA261" s="250">
        <f t="shared" si="54"/>
        <v>3589.2</v>
      </c>
      <c r="BB261" s="269" t="s">
        <v>3821</v>
      </c>
      <c r="BC261" s="269"/>
      <c r="BD261" s="269"/>
      <c r="BE261" s="269"/>
      <c r="BF261" s="269"/>
      <c r="BG261" s="269" t="s">
        <v>2049</v>
      </c>
      <c r="BH261" s="249"/>
    </row>
    <row r="262" spans="1:60" ht="30" hidden="1" customHeight="1" x14ac:dyDescent="0.35">
      <c r="A262" s="245" t="s">
        <v>1999</v>
      </c>
      <c r="B262" s="250">
        <v>267</v>
      </c>
      <c r="C262" s="249">
        <v>2023</v>
      </c>
      <c r="D262" s="249"/>
      <c r="E262" s="249" t="s">
        <v>836</v>
      </c>
      <c r="F262" s="249" t="s">
        <v>813</v>
      </c>
      <c r="G262" s="250">
        <f t="shared" ref="G262:G325" ca="1" si="58">J262-TODAY()</f>
        <v>-338</v>
      </c>
      <c r="H262" s="251">
        <v>45055</v>
      </c>
      <c r="I262" s="249">
        <f t="shared" si="56"/>
        <v>0</v>
      </c>
      <c r="J262" s="251">
        <v>45055</v>
      </c>
      <c r="K262" s="249" t="str">
        <f t="shared" ref="K262:K325" si="59">IF(I262&lt;=0,"RETROATIVO",IF(I262&lt;=15,"FORA DE PRAZO",IF(I262&gt;=15,"DENTRO DO PRAZO")))</f>
        <v>RETROATIVO</v>
      </c>
      <c r="L262" s="249" t="s">
        <v>3822</v>
      </c>
      <c r="M262" s="250">
        <v>1285</v>
      </c>
      <c r="N262" s="249" t="s">
        <v>879</v>
      </c>
      <c r="O262" s="249" t="s">
        <v>816</v>
      </c>
      <c r="P262" s="249" t="s">
        <v>817</v>
      </c>
      <c r="Q262" s="249" t="s">
        <v>3823</v>
      </c>
      <c r="R262" s="249"/>
      <c r="S262" s="249" t="s">
        <v>3824</v>
      </c>
      <c r="T262" s="249" t="s">
        <v>3825</v>
      </c>
      <c r="U262" s="251">
        <v>45096</v>
      </c>
      <c r="V262" s="235" t="s">
        <v>3826</v>
      </c>
      <c r="W262" s="251">
        <v>45278</v>
      </c>
      <c r="X262" s="249" t="s">
        <v>825</v>
      </c>
      <c r="Y262" s="249" t="s">
        <v>3817</v>
      </c>
      <c r="Z262" s="252" t="s">
        <v>2013</v>
      </c>
      <c r="AA262" s="252" t="s">
        <v>825</v>
      </c>
      <c r="AB262" s="252" t="s">
        <v>825</v>
      </c>
      <c r="AC262" s="252" t="s">
        <v>2014</v>
      </c>
      <c r="AD262" s="252">
        <v>4486.5</v>
      </c>
      <c r="AE262" s="331">
        <f t="shared" si="57"/>
        <v>4486.4799999999996</v>
      </c>
      <c r="AF262" s="331"/>
      <c r="AG262" s="329"/>
      <c r="AH262" s="335">
        <f>3364.86+1121.62</f>
        <v>4486.4799999999996</v>
      </c>
      <c r="AI262" s="267" t="s">
        <v>825</v>
      </c>
      <c r="AJ262" s="265" t="s">
        <v>825</v>
      </c>
      <c r="AK262" s="249" t="s">
        <v>825</v>
      </c>
      <c r="AL262" s="253" t="s">
        <v>2484</v>
      </c>
      <c r="AM262" s="249" t="s">
        <v>997</v>
      </c>
      <c r="AN262" s="249" t="s">
        <v>829</v>
      </c>
      <c r="AO262" s="249" t="s">
        <v>1132</v>
      </c>
      <c r="AP262" s="249" t="s">
        <v>3827</v>
      </c>
      <c r="AQ262" s="269" t="s">
        <v>3828</v>
      </c>
      <c r="AR262" s="249" t="s">
        <v>3829</v>
      </c>
      <c r="AS262" s="249"/>
      <c r="AT262" s="251"/>
      <c r="AU262" s="251"/>
      <c r="AV262" s="251"/>
      <c r="AW262" s="251"/>
      <c r="AX262" s="251"/>
      <c r="AY262" s="250">
        <f t="shared" si="55"/>
        <v>0</v>
      </c>
      <c r="AZ262" s="250"/>
      <c r="BA262" s="250">
        <f t="shared" si="54"/>
        <v>4486.4799999999996</v>
      </c>
      <c r="BB262" s="269" t="s">
        <v>3830</v>
      </c>
      <c r="BC262" s="269"/>
      <c r="BD262" s="269"/>
      <c r="BE262" s="269"/>
      <c r="BF262" s="269"/>
      <c r="BG262" s="269" t="s">
        <v>2049</v>
      </c>
      <c r="BH262" s="249"/>
    </row>
    <row r="263" spans="1:60" ht="30" hidden="1" customHeight="1" x14ac:dyDescent="0.35">
      <c r="A263" s="245" t="s">
        <v>1999</v>
      </c>
      <c r="B263" s="250">
        <v>269</v>
      </c>
      <c r="C263" s="249">
        <v>2023</v>
      </c>
      <c r="D263" s="249"/>
      <c r="E263" s="249" t="s">
        <v>1943</v>
      </c>
      <c r="F263" s="249" t="s">
        <v>813</v>
      </c>
      <c r="G263" s="250">
        <f t="shared" ca="1" si="58"/>
        <v>-360</v>
      </c>
      <c r="H263" s="251">
        <v>45043</v>
      </c>
      <c r="I263" s="249">
        <f t="shared" si="56"/>
        <v>-10</v>
      </c>
      <c r="J263" s="251">
        <v>45033</v>
      </c>
      <c r="K263" s="249" t="str">
        <f t="shared" si="59"/>
        <v>RETROATIVO</v>
      </c>
      <c r="L263" s="249" t="s">
        <v>3831</v>
      </c>
      <c r="M263" s="250">
        <v>13671</v>
      </c>
      <c r="N263" s="249" t="s">
        <v>879</v>
      </c>
      <c r="O263" s="249" t="s">
        <v>816</v>
      </c>
      <c r="P263" s="249" t="s">
        <v>817</v>
      </c>
      <c r="Q263" s="249" t="s">
        <v>3832</v>
      </c>
      <c r="R263" s="249"/>
      <c r="S263" s="249" t="s">
        <v>3833</v>
      </c>
      <c r="T263" s="249" t="s">
        <v>3834</v>
      </c>
      <c r="U263" s="251">
        <v>45046</v>
      </c>
      <c r="V263" s="235" t="s">
        <v>3506</v>
      </c>
      <c r="W263" s="251">
        <v>45039</v>
      </c>
      <c r="X263" s="249" t="s">
        <v>825</v>
      </c>
      <c r="Y263" s="249" t="s">
        <v>846</v>
      </c>
      <c r="Z263" s="252" t="s">
        <v>2013</v>
      </c>
      <c r="AA263" s="252" t="s">
        <v>825</v>
      </c>
      <c r="AB263" s="252" t="s">
        <v>825</v>
      </c>
      <c r="AC263" s="252" t="s">
        <v>2014</v>
      </c>
      <c r="AD263" s="252">
        <v>1060</v>
      </c>
      <c r="AE263" s="331">
        <f t="shared" si="57"/>
        <v>0</v>
      </c>
      <c r="AF263" s="331">
        <v>1060</v>
      </c>
      <c r="AG263" s="329"/>
      <c r="AH263" s="335" t="s">
        <v>3835</v>
      </c>
      <c r="AI263" s="267" t="s">
        <v>825</v>
      </c>
      <c r="AJ263" s="265" t="s">
        <v>825</v>
      </c>
      <c r="AK263" s="249" t="s">
        <v>825</v>
      </c>
      <c r="AL263" s="253" t="s">
        <v>2484</v>
      </c>
      <c r="AM263" s="249" t="s">
        <v>828</v>
      </c>
      <c r="AN263" s="249" t="s">
        <v>35</v>
      </c>
      <c r="AO263" s="249" t="s">
        <v>1132</v>
      </c>
      <c r="AP263" s="249" t="s">
        <v>3836</v>
      </c>
      <c r="AQ263" s="269" t="s">
        <v>3837</v>
      </c>
      <c r="AR263" s="249" t="s">
        <v>3838</v>
      </c>
      <c r="AS263" s="249"/>
      <c r="AT263" s="251"/>
      <c r="AU263" s="251"/>
      <c r="AV263" s="251"/>
      <c r="AW263" s="251"/>
      <c r="AX263" s="251"/>
      <c r="AY263" s="250">
        <f t="shared" si="55"/>
        <v>0</v>
      </c>
      <c r="AZ263" s="250"/>
      <c r="BA263" s="250">
        <f t="shared" si="54"/>
        <v>1060</v>
      </c>
      <c r="BB263" s="269" t="s">
        <v>3839</v>
      </c>
      <c r="BC263" s="269"/>
      <c r="BD263" s="269"/>
      <c r="BE263" s="269"/>
      <c r="BF263" s="269"/>
      <c r="BG263" s="269"/>
      <c r="BH263" s="249"/>
    </row>
    <row r="264" spans="1:60" ht="30" hidden="1" customHeight="1" x14ac:dyDescent="0.35">
      <c r="A264" s="245" t="s">
        <v>1999</v>
      </c>
      <c r="B264" s="250">
        <v>270</v>
      </c>
      <c r="C264" s="249">
        <v>2023</v>
      </c>
      <c r="D264" s="249"/>
      <c r="E264" s="249" t="s">
        <v>836</v>
      </c>
      <c r="F264" s="249" t="s">
        <v>813</v>
      </c>
      <c r="G264" s="250">
        <f t="shared" ca="1" si="58"/>
        <v>-330</v>
      </c>
      <c r="H264" s="251">
        <v>45056</v>
      </c>
      <c r="I264" s="249">
        <f t="shared" si="56"/>
        <v>7</v>
      </c>
      <c r="J264" s="251">
        <v>45063</v>
      </c>
      <c r="K264" s="249" t="str">
        <f t="shared" si="59"/>
        <v>FORA DE PRAZO</v>
      </c>
      <c r="L264" s="249" t="s">
        <v>3840</v>
      </c>
      <c r="M264" s="250" t="s">
        <v>3841</v>
      </c>
      <c r="N264" s="249" t="s">
        <v>1016</v>
      </c>
      <c r="O264" s="249" t="s">
        <v>816</v>
      </c>
      <c r="P264" s="249" t="s">
        <v>1372</v>
      </c>
      <c r="Q264" s="249" t="s">
        <v>3632</v>
      </c>
      <c r="R264" s="249"/>
      <c r="S264" s="249" t="s">
        <v>3633</v>
      </c>
      <c r="T264" s="249" t="s">
        <v>3842</v>
      </c>
      <c r="U264" s="251">
        <v>45061</v>
      </c>
      <c r="V264" s="235" t="s">
        <v>3808</v>
      </c>
      <c r="W264" s="251">
        <v>45063</v>
      </c>
      <c r="X264" s="249" t="s">
        <v>825</v>
      </c>
      <c r="Y264" s="249" t="s">
        <v>823</v>
      </c>
      <c r="Z264" s="252" t="s">
        <v>2013</v>
      </c>
      <c r="AA264" s="252" t="s">
        <v>2310</v>
      </c>
      <c r="AB264" s="252" t="s">
        <v>2310</v>
      </c>
      <c r="AC264" s="252" t="s">
        <v>2014</v>
      </c>
      <c r="AD264" s="252">
        <v>4500</v>
      </c>
      <c r="AE264" s="331">
        <f t="shared" si="57"/>
        <v>0</v>
      </c>
      <c r="AF264" s="331">
        <v>4500</v>
      </c>
      <c r="AG264" s="329"/>
      <c r="AH264" s="335" t="s">
        <v>3843</v>
      </c>
      <c r="AI264" s="267" t="s">
        <v>825</v>
      </c>
      <c r="AJ264" s="265" t="s">
        <v>825</v>
      </c>
      <c r="AK264" s="249" t="s">
        <v>825</v>
      </c>
      <c r="AL264" s="253" t="s">
        <v>2484</v>
      </c>
      <c r="AM264" s="249" t="s">
        <v>828</v>
      </c>
      <c r="AN264" s="249" t="s">
        <v>35</v>
      </c>
      <c r="AO264" s="249" t="s">
        <v>1132</v>
      </c>
      <c r="AP264" s="249" t="s">
        <v>3844</v>
      </c>
      <c r="AQ264" s="269" t="s">
        <v>3637</v>
      </c>
      <c r="AR264" s="249" t="s">
        <v>3638</v>
      </c>
      <c r="AS264" s="249"/>
      <c r="AT264" s="251"/>
      <c r="AU264" s="251"/>
      <c r="AV264" s="251"/>
      <c r="AW264" s="251"/>
      <c r="AX264" s="251"/>
      <c r="AY264" s="250">
        <f t="shared" si="55"/>
        <v>0</v>
      </c>
      <c r="AZ264" s="250"/>
      <c r="BA264" s="250">
        <f t="shared" si="54"/>
        <v>4500</v>
      </c>
      <c r="BB264" s="269" t="s">
        <v>3845</v>
      </c>
      <c r="BC264" s="269"/>
      <c r="BD264" s="269"/>
      <c r="BE264" s="269"/>
      <c r="BF264" s="269"/>
      <c r="BG264" s="269"/>
      <c r="BH264" s="249"/>
    </row>
    <row r="265" spans="1:60" ht="30" hidden="1" customHeight="1" x14ac:dyDescent="0.35">
      <c r="A265" s="245" t="s">
        <v>1999</v>
      </c>
      <c r="B265" s="250">
        <v>271</v>
      </c>
      <c r="C265" s="249">
        <v>2023</v>
      </c>
      <c r="D265" s="249"/>
      <c r="E265" s="249" t="s">
        <v>812</v>
      </c>
      <c r="F265" s="249" t="s">
        <v>813</v>
      </c>
      <c r="G265" s="250">
        <f t="shared" ca="1" si="58"/>
        <v>-299</v>
      </c>
      <c r="H265" s="251">
        <v>45056</v>
      </c>
      <c r="I265" s="249">
        <f t="shared" si="56"/>
        <v>38</v>
      </c>
      <c r="J265" s="251">
        <v>45094</v>
      </c>
      <c r="K265" s="249" t="str">
        <f t="shared" si="59"/>
        <v>DENTRO DO PRAZO</v>
      </c>
      <c r="L265" s="249" t="s">
        <v>3846</v>
      </c>
      <c r="M265" s="250">
        <v>835</v>
      </c>
      <c r="N265" s="249" t="s">
        <v>1016</v>
      </c>
      <c r="O265" s="249" t="s">
        <v>816</v>
      </c>
      <c r="P265" s="249" t="s">
        <v>817</v>
      </c>
      <c r="Q265" s="249" t="s">
        <v>3847</v>
      </c>
      <c r="R265" s="249"/>
      <c r="S265" s="249" t="s">
        <v>3848</v>
      </c>
      <c r="T265" s="249" t="s">
        <v>3849</v>
      </c>
      <c r="U265" s="251">
        <v>45084</v>
      </c>
      <c r="V265" s="235" t="s">
        <v>3850</v>
      </c>
      <c r="W265" s="251">
        <v>45094</v>
      </c>
      <c r="X265" s="249" t="s">
        <v>825</v>
      </c>
      <c r="Y265" s="249" t="s">
        <v>2926</v>
      </c>
      <c r="Z265" s="252" t="s">
        <v>2013</v>
      </c>
      <c r="AA265" s="252" t="s">
        <v>2310</v>
      </c>
      <c r="AB265" s="252" t="s">
        <v>2310</v>
      </c>
      <c r="AC265" s="252" t="s">
        <v>2014</v>
      </c>
      <c r="AD265" s="252">
        <v>27000</v>
      </c>
      <c r="AE265" s="331">
        <f t="shared" si="57"/>
        <v>0</v>
      </c>
      <c r="AF265" s="331">
        <v>27000</v>
      </c>
      <c r="AG265" s="329"/>
      <c r="AH265" s="335" t="s">
        <v>3851</v>
      </c>
      <c r="AI265" s="267" t="s">
        <v>825</v>
      </c>
      <c r="AJ265" s="265" t="s">
        <v>825</v>
      </c>
      <c r="AK265" s="249" t="s">
        <v>825</v>
      </c>
      <c r="AL265" s="253" t="s">
        <v>1276</v>
      </c>
      <c r="AM265" s="249" t="s">
        <v>1949</v>
      </c>
      <c r="AN265" s="249" t="s">
        <v>28</v>
      </c>
      <c r="AO265" s="249" t="s">
        <v>1132</v>
      </c>
      <c r="AP265" s="249" t="s">
        <v>3852</v>
      </c>
      <c r="AQ265" s="269" t="s">
        <v>3853</v>
      </c>
      <c r="AR265" s="249" t="s">
        <v>3854</v>
      </c>
      <c r="AS265" s="249"/>
      <c r="AT265" s="251"/>
      <c r="AU265" s="251"/>
      <c r="AV265" s="251"/>
      <c r="AW265" s="251"/>
      <c r="AX265" s="251"/>
      <c r="AY265" s="250">
        <f t="shared" si="55"/>
        <v>0</v>
      </c>
      <c r="AZ265" s="250"/>
      <c r="BA265" s="250">
        <f t="shared" si="54"/>
        <v>27000</v>
      </c>
      <c r="BB265" s="269" t="s">
        <v>3855</v>
      </c>
      <c r="BC265" s="269"/>
      <c r="BD265" s="269"/>
      <c r="BE265" s="269"/>
      <c r="BF265" s="269"/>
      <c r="BG265" s="273">
        <v>44949</v>
      </c>
      <c r="BH265" s="249"/>
    </row>
    <row r="266" spans="1:60" ht="30" hidden="1" customHeight="1" x14ac:dyDescent="0.3">
      <c r="A266" s="245" t="s">
        <v>1999</v>
      </c>
      <c r="B266" s="250">
        <v>273</v>
      </c>
      <c r="C266" s="249">
        <v>2023</v>
      </c>
      <c r="D266" s="249"/>
      <c r="E266" s="249" t="s">
        <v>836</v>
      </c>
      <c r="F266" s="249" t="s">
        <v>813</v>
      </c>
      <c r="G266" s="250">
        <f t="shared" ca="1" si="58"/>
        <v>-332</v>
      </c>
      <c r="H266" s="251">
        <v>45026</v>
      </c>
      <c r="I266" s="249">
        <f t="shared" si="56"/>
        <v>35</v>
      </c>
      <c r="J266" s="251">
        <v>45061</v>
      </c>
      <c r="K266" s="249" t="str">
        <f t="shared" si="59"/>
        <v>DENTRO DO PRAZO</v>
      </c>
      <c r="L266" s="249" t="s">
        <v>3856</v>
      </c>
      <c r="M266" s="250">
        <v>1155</v>
      </c>
      <c r="N266" s="249" t="s">
        <v>839</v>
      </c>
      <c r="O266" s="249" t="s">
        <v>816</v>
      </c>
      <c r="P266" s="249" t="s">
        <v>1029</v>
      </c>
      <c r="Q266" s="249" t="s">
        <v>3857</v>
      </c>
      <c r="R266" s="249"/>
      <c r="S266" s="249" t="s">
        <v>3858</v>
      </c>
      <c r="T266" s="249" t="s">
        <v>3859</v>
      </c>
      <c r="U266" s="251">
        <v>45100</v>
      </c>
      <c r="V266" s="235" t="s">
        <v>3860</v>
      </c>
      <c r="W266" s="251">
        <v>45149</v>
      </c>
      <c r="X266" s="249" t="s">
        <v>825</v>
      </c>
      <c r="Y266" s="249" t="s">
        <v>3708</v>
      </c>
      <c r="Z266" s="252" t="s">
        <v>2013</v>
      </c>
      <c r="AA266" s="252" t="s">
        <v>2310</v>
      </c>
      <c r="AB266" s="252" t="s">
        <v>2310</v>
      </c>
      <c r="AC266" s="252" t="s">
        <v>2014</v>
      </c>
      <c r="AD266" s="252">
        <v>70000</v>
      </c>
      <c r="AE266" s="331">
        <f t="shared" si="57"/>
        <v>0</v>
      </c>
      <c r="AF266" s="331"/>
      <c r="AG266" s="329">
        <v>0</v>
      </c>
      <c r="AH266" s="329">
        <v>0</v>
      </c>
      <c r="AI266" s="267" t="s">
        <v>825</v>
      </c>
      <c r="AJ266" s="265" t="s">
        <v>825</v>
      </c>
      <c r="AK266" s="249" t="s">
        <v>825</v>
      </c>
      <c r="AL266" s="253" t="s">
        <v>1941</v>
      </c>
      <c r="AM266" s="249" t="s">
        <v>1379</v>
      </c>
      <c r="AN266" s="249" t="s">
        <v>30</v>
      </c>
      <c r="AO266" s="249" t="s">
        <v>1132</v>
      </c>
      <c r="AP266" s="249" t="s">
        <v>3861</v>
      </c>
      <c r="AQ266" s="269" t="s">
        <v>3862</v>
      </c>
      <c r="AR266" s="249" t="s">
        <v>3863</v>
      </c>
      <c r="AS266" s="249"/>
      <c r="AT266" s="251"/>
      <c r="AU266" s="251"/>
      <c r="AV266" s="251"/>
      <c r="AW266" s="251"/>
      <c r="AX266" s="251"/>
      <c r="AY266" s="250">
        <f t="shared" si="55"/>
        <v>0</v>
      </c>
      <c r="AZ266" s="250"/>
      <c r="BA266" s="250">
        <f t="shared" si="54"/>
        <v>0</v>
      </c>
      <c r="BB266" s="269" t="s">
        <v>3864</v>
      </c>
      <c r="BC266" s="269"/>
      <c r="BD266" s="269"/>
      <c r="BE266" s="269"/>
      <c r="BF266" s="269"/>
      <c r="BG266" s="269" t="s">
        <v>2049</v>
      </c>
      <c r="BH266" s="249"/>
    </row>
    <row r="267" spans="1:60" ht="30" hidden="1" customHeight="1" x14ac:dyDescent="0.3">
      <c r="A267" s="245" t="s">
        <v>1999</v>
      </c>
      <c r="B267" s="250">
        <v>285</v>
      </c>
      <c r="C267" s="249">
        <v>2023</v>
      </c>
      <c r="D267" s="249"/>
      <c r="E267" s="249" t="s">
        <v>812</v>
      </c>
      <c r="F267" s="249" t="s">
        <v>813</v>
      </c>
      <c r="G267" s="250">
        <f t="shared" ca="1" si="58"/>
        <v>-322</v>
      </c>
      <c r="H267" s="251">
        <v>45044</v>
      </c>
      <c r="I267" s="249">
        <f t="shared" si="56"/>
        <v>27</v>
      </c>
      <c r="J267" s="251">
        <v>45071</v>
      </c>
      <c r="K267" s="249" t="str">
        <f t="shared" si="59"/>
        <v>DENTRO DO PRAZO</v>
      </c>
      <c r="L267" s="249" t="s">
        <v>3865</v>
      </c>
      <c r="M267" s="250">
        <v>141</v>
      </c>
      <c r="N267" s="249" t="s">
        <v>914</v>
      </c>
      <c r="O267" s="249" t="s">
        <v>816</v>
      </c>
      <c r="P267" s="249" t="s">
        <v>915</v>
      </c>
      <c r="Q267" s="249" t="s">
        <v>2496</v>
      </c>
      <c r="R267" s="249"/>
      <c r="S267" s="249" t="s">
        <v>2497</v>
      </c>
      <c r="T267" s="249" t="s">
        <v>3866</v>
      </c>
      <c r="U267" s="251">
        <v>45061</v>
      </c>
      <c r="V267" s="235" t="s">
        <v>3867</v>
      </c>
      <c r="W267" s="251">
        <v>45436</v>
      </c>
      <c r="X267" s="250">
        <f ca="1">W267-TODAY()</f>
        <v>43</v>
      </c>
      <c r="Y267" s="249" t="s">
        <v>3868</v>
      </c>
      <c r="Z267" s="252" t="s">
        <v>2013</v>
      </c>
      <c r="AA267" s="252" t="s">
        <v>2310</v>
      </c>
      <c r="AB267" s="252" t="s">
        <v>2310</v>
      </c>
      <c r="AC267" s="252" t="s">
        <v>2014</v>
      </c>
      <c r="AD267" s="252" t="s">
        <v>922</v>
      </c>
      <c r="AE267" s="331">
        <f t="shared" si="57"/>
        <v>6280.0499999999993</v>
      </c>
      <c r="AF267" s="331">
        <f>19982.11+515.84+198.4+280.2</f>
        <v>20976.550000000003</v>
      </c>
      <c r="AG267" s="329"/>
      <c r="AH267" s="329">
        <f>26262.16+515.84+198.4+280.2</f>
        <v>27256.600000000002</v>
      </c>
      <c r="AI267" s="267" t="s">
        <v>825</v>
      </c>
      <c r="AJ267" s="265" t="s">
        <v>825</v>
      </c>
      <c r="AK267" s="249" t="s">
        <v>825</v>
      </c>
      <c r="AL267" s="253" t="s">
        <v>2484</v>
      </c>
      <c r="AM267" s="249" t="s">
        <v>873</v>
      </c>
      <c r="AN267" s="249" t="s">
        <v>28</v>
      </c>
      <c r="AO267" s="249" t="s">
        <v>13</v>
      </c>
      <c r="AP267" s="249" t="s">
        <v>3869</v>
      </c>
      <c r="AQ267" s="269"/>
      <c r="AR267" s="249" t="s">
        <v>3870</v>
      </c>
      <c r="AS267" s="249"/>
      <c r="AT267" s="251"/>
      <c r="AU267" s="251"/>
      <c r="AV267" s="251"/>
      <c r="AW267" s="251"/>
      <c r="AX267" s="251"/>
      <c r="AY267" s="250">
        <f t="shared" si="55"/>
        <v>0</v>
      </c>
      <c r="AZ267" s="250"/>
      <c r="BA267" s="250">
        <f t="shared" si="54"/>
        <v>27256.600000000002</v>
      </c>
      <c r="BB267" s="270" t="s">
        <v>3871</v>
      </c>
      <c r="BC267" s="269"/>
      <c r="BD267" s="269"/>
      <c r="BE267" s="269"/>
      <c r="BF267" s="269"/>
      <c r="BG267" s="269"/>
      <c r="BH267" s="249"/>
    </row>
    <row r="268" spans="1:60" ht="30" hidden="1" customHeight="1" x14ac:dyDescent="0.3">
      <c r="A268" s="245" t="s">
        <v>1999</v>
      </c>
      <c r="B268" s="250">
        <v>286</v>
      </c>
      <c r="C268" s="249">
        <v>2023</v>
      </c>
      <c r="D268" s="249"/>
      <c r="E268" s="249" t="s">
        <v>812</v>
      </c>
      <c r="F268" s="249" t="s">
        <v>813</v>
      </c>
      <c r="G268" s="250">
        <f t="shared" ca="1" si="58"/>
        <v>-322</v>
      </c>
      <c r="H268" s="251">
        <v>45044</v>
      </c>
      <c r="I268" s="249">
        <f t="shared" si="56"/>
        <v>27</v>
      </c>
      <c r="J268" s="251">
        <v>45071</v>
      </c>
      <c r="K268" s="249" t="str">
        <f t="shared" si="59"/>
        <v>DENTRO DO PRAZO</v>
      </c>
      <c r="L268" s="249" t="s">
        <v>3865</v>
      </c>
      <c r="M268" s="250">
        <v>142</v>
      </c>
      <c r="N268" s="249" t="s">
        <v>914</v>
      </c>
      <c r="O268" s="249" t="s">
        <v>816</v>
      </c>
      <c r="P268" s="249" t="s">
        <v>915</v>
      </c>
      <c r="Q268" s="249" t="s">
        <v>3872</v>
      </c>
      <c r="R268" s="249"/>
      <c r="S268" s="249" t="s">
        <v>3873</v>
      </c>
      <c r="T268" s="249" t="s">
        <v>3866</v>
      </c>
      <c r="U268" s="251">
        <v>45051</v>
      </c>
      <c r="V268" s="235" t="s">
        <v>3867</v>
      </c>
      <c r="W268" s="251">
        <v>45436</v>
      </c>
      <c r="X268" s="250">
        <f ca="1">W268-TODAY()</f>
        <v>43</v>
      </c>
      <c r="Y268" s="249" t="s">
        <v>3868</v>
      </c>
      <c r="Z268" s="252" t="s">
        <v>2013</v>
      </c>
      <c r="AA268" s="252" t="s">
        <v>2310</v>
      </c>
      <c r="AB268" s="252" t="s">
        <v>2310</v>
      </c>
      <c r="AC268" s="252" t="s">
        <v>2014</v>
      </c>
      <c r="AD268" s="252" t="s">
        <v>922</v>
      </c>
      <c r="AE268" s="331">
        <f t="shared" si="57"/>
        <v>3080</v>
      </c>
      <c r="AF268" s="331">
        <v>7032</v>
      </c>
      <c r="AG268" s="329"/>
      <c r="AH268" s="329">
        <v>10112</v>
      </c>
      <c r="AI268" s="267" t="s">
        <v>825</v>
      </c>
      <c r="AJ268" s="265" t="s">
        <v>825</v>
      </c>
      <c r="AK268" s="249" t="s">
        <v>825</v>
      </c>
      <c r="AL268" s="253" t="s">
        <v>2484</v>
      </c>
      <c r="AM268" s="249" t="s">
        <v>873</v>
      </c>
      <c r="AN268" s="249" t="s">
        <v>28</v>
      </c>
      <c r="AO268" s="249" t="s">
        <v>13</v>
      </c>
      <c r="AP268" s="249" t="s">
        <v>3874</v>
      </c>
      <c r="AQ268" s="269" t="s">
        <v>3875</v>
      </c>
      <c r="AR268" s="249" t="s">
        <v>3876</v>
      </c>
      <c r="AS268" s="249"/>
      <c r="AT268" s="251"/>
      <c r="AU268" s="251"/>
      <c r="AV268" s="251"/>
      <c r="AW268" s="251"/>
      <c r="AX268" s="251"/>
      <c r="AY268" s="250">
        <f t="shared" si="55"/>
        <v>0</v>
      </c>
      <c r="AZ268" s="250"/>
      <c r="BA268" s="250">
        <f t="shared" si="54"/>
        <v>10112</v>
      </c>
      <c r="BB268" s="254" t="s">
        <v>3877</v>
      </c>
      <c r="BC268" s="269"/>
      <c r="BD268" s="269"/>
      <c r="BE268" s="269"/>
      <c r="BF268" s="269"/>
      <c r="BG268" s="269"/>
      <c r="BH268" s="249"/>
    </row>
    <row r="269" spans="1:60" ht="30" hidden="1" customHeight="1" x14ac:dyDescent="0.3">
      <c r="A269" s="245" t="s">
        <v>1999</v>
      </c>
      <c r="B269" s="250">
        <v>287</v>
      </c>
      <c r="C269" s="249">
        <v>2023</v>
      </c>
      <c r="D269" s="249"/>
      <c r="E269" s="249" t="s">
        <v>812</v>
      </c>
      <c r="F269" s="249" t="s">
        <v>813</v>
      </c>
      <c r="G269" s="250">
        <f t="shared" ca="1" si="58"/>
        <v>-322</v>
      </c>
      <c r="H269" s="251">
        <v>45044</v>
      </c>
      <c r="I269" s="249">
        <f t="shared" si="56"/>
        <v>27</v>
      </c>
      <c r="J269" s="251">
        <v>45071</v>
      </c>
      <c r="K269" s="249" t="str">
        <f t="shared" si="59"/>
        <v>DENTRO DO PRAZO</v>
      </c>
      <c r="L269" s="249" t="s">
        <v>3865</v>
      </c>
      <c r="M269" s="250">
        <v>161</v>
      </c>
      <c r="N269" s="249" t="s">
        <v>914</v>
      </c>
      <c r="O269" s="249" t="s">
        <v>816</v>
      </c>
      <c r="P269" s="249" t="s">
        <v>915</v>
      </c>
      <c r="Q269" s="249" t="s">
        <v>3878</v>
      </c>
      <c r="R269" s="249"/>
      <c r="S269" s="249" t="s">
        <v>3879</v>
      </c>
      <c r="T269" s="249" t="s">
        <v>3866</v>
      </c>
      <c r="U269" s="251">
        <v>45062</v>
      </c>
      <c r="V269" s="235" t="s">
        <v>3867</v>
      </c>
      <c r="W269" s="251">
        <v>45436</v>
      </c>
      <c r="X269" s="250">
        <f ca="1">W269-TODAY()</f>
        <v>43</v>
      </c>
      <c r="Y269" s="249" t="s">
        <v>3868</v>
      </c>
      <c r="Z269" s="252" t="s">
        <v>2013</v>
      </c>
      <c r="AA269" s="252" t="s">
        <v>2310</v>
      </c>
      <c r="AB269" s="252" t="s">
        <v>2310</v>
      </c>
      <c r="AC269" s="252" t="s">
        <v>2014</v>
      </c>
      <c r="AD269" s="252" t="s">
        <v>922</v>
      </c>
      <c r="AE269" s="331">
        <f t="shared" si="57"/>
        <v>5398.2300000000014</v>
      </c>
      <c r="AF269" s="331">
        <f>4193.41+44.5</f>
        <v>4237.91</v>
      </c>
      <c r="AG269" s="329"/>
      <c r="AH269" s="329">
        <f>8751.42+249.39+44.5+262.29+328.54</f>
        <v>9636.1400000000012</v>
      </c>
      <c r="AI269" s="267" t="s">
        <v>825</v>
      </c>
      <c r="AJ269" s="265" t="s">
        <v>825</v>
      </c>
      <c r="AK269" s="249" t="s">
        <v>825</v>
      </c>
      <c r="AL269" s="253" t="s">
        <v>2484</v>
      </c>
      <c r="AM269" s="249" t="s">
        <v>873</v>
      </c>
      <c r="AN269" s="249" t="s">
        <v>28</v>
      </c>
      <c r="AO269" s="249" t="s">
        <v>13</v>
      </c>
      <c r="AP269" s="249" t="s">
        <v>3880</v>
      </c>
      <c r="AQ269" s="269" t="s">
        <v>3881</v>
      </c>
      <c r="AR269" s="249" t="s">
        <v>3882</v>
      </c>
      <c r="AS269" s="249"/>
      <c r="AT269" s="251"/>
      <c r="AU269" s="251"/>
      <c r="AV269" s="251"/>
      <c r="AW269" s="251"/>
      <c r="AX269" s="251"/>
      <c r="AY269" s="250">
        <f t="shared" si="55"/>
        <v>0</v>
      </c>
      <c r="AZ269" s="250"/>
      <c r="BA269" s="250">
        <f t="shared" si="54"/>
        <v>9636.1400000000012</v>
      </c>
      <c r="BB269" s="269" t="s">
        <v>3883</v>
      </c>
      <c r="BC269" s="269"/>
      <c r="BD269" s="269"/>
      <c r="BE269" s="269"/>
      <c r="BF269" s="269"/>
      <c r="BG269" s="269"/>
      <c r="BH269" s="249"/>
    </row>
    <row r="270" spans="1:60" ht="30" hidden="1" customHeight="1" x14ac:dyDescent="0.3">
      <c r="A270" s="245" t="s">
        <v>1999</v>
      </c>
      <c r="B270" s="250">
        <v>288</v>
      </c>
      <c r="C270" s="249">
        <v>2023</v>
      </c>
      <c r="D270" s="249"/>
      <c r="E270" s="249" t="s">
        <v>812</v>
      </c>
      <c r="F270" s="249" t="s">
        <v>813</v>
      </c>
      <c r="G270" s="250">
        <f t="shared" ca="1" si="58"/>
        <v>-322</v>
      </c>
      <c r="H270" s="251">
        <v>45044</v>
      </c>
      <c r="I270" s="249">
        <f t="shared" si="56"/>
        <v>27</v>
      </c>
      <c r="J270" s="251">
        <v>45071</v>
      </c>
      <c r="K270" s="249" t="str">
        <f t="shared" si="59"/>
        <v>DENTRO DO PRAZO</v>
      </c>
      <c r="L270" s="249" t="s">
        <v>3865</v>
      </c>
      <c r="M270" s="250">
        <v>13713</v>
      </c>
      <c r="N270" s="249" t="s">
        <v>914</v>
      </c>
      <c r="O270" s="249" t="s">
        <v>816</v>
      </c>
      <c r="P270" s="249" t="s">
        <v>915</v>
      </c>
      <c r="Q270" s="249" t="s">
        <v>3884</v>
      </c>
      <c r="R270" s="249"/>
      <c r="S270" s="249" t="s">
        <v>3885</v>
      </c>
      <c r="T270" s="249" t="s">
        <v>3866</v>
      </c>
      <c r="U270" s="251">
        <v>45071</v>
      </c>
      <c r="V270" s="235" t="s">
        <v>3867</v>
      </c>
      <c r="W270" s="251">
        <v>45436</v>
      </c>
      <c r="X270" s="250">
        <f ca="1">W270-TODAY()</f>
        <v>43</v>
      </c>
      <c r="Y270" s="249" t="s">
        <v>3868</v>
      </c>
      <c r="Z270" s="252" t="s">
        <v>2013</v>
      </c>
      <c r="AA270" s="252" t="s">
        <v>2310</v>
      </c>
      <c r="AB270" s="252" t="s">
        <v>2310</v>
      </c>
      <c r="AC270" s="252" t="s">
        <v>2014</v>
      </c>
      <c r="AD270" s="252" t="s">
        <v>922</v>
      </c>
      <c r="AE270" s="331">
        <f t="shared" si="57"/>
        <v>0</v>
      </c>
      <c r="AF270" s="331"/>
      <c r="AG270" s="329">
        <v>0</v>
      </c>
      <c r="AH270" s="329">
        <v>0</v>
      </c>
      <c r="AI270" s="267" t="s">
        <v>825</v>
      </c>
      <c r="AJ270" s="265" t="s">
        <v>825</v>
      </c>
      <c r="AK270" s="249" t="s">
        <v>825</v>
      </c>
      <c r="AL270" s="253"/>
      <c r="AM270" s="249" t="s">
        <v>873</v>
      </c>
      <c r="AN270" s="249" t="s">
        <v>28</v>
      </c>
      <c r="AO270" s="249" t="s">
        <v>13</v>
      </c>
      <c r="AP270" s="249" t="s">
        <v>3886</v>
      </c>
      <c r="AQ270" s="269" t="s">
        <v>3887</v>
      </c>
      <c r="AR270" s="249" t="s">
        <v>3888</v>
      </c>
      <c r="AS270" s="249"/>
      <c r="AT270" s="251"/>
      <c r="AU270" s="251"/>
      <c r="AV270" s="251"/>
      <c r="AW270" s="251"/>
      <c r="AX270" s="251"/>
      <c r="AY270" s="250">
        <f t="shared" si="55"/>
        <v>0</v>
      </c>
      <c r="AZ270" s="250"/>
      <c r="BA270" s="250">
        <f t="shared" si="54"/>
        <v>0</v>
      </c>
      <c r="BB270" s="269" t="s">
        <v>3889</v>
      </c>
      <c r="BC270" s="269"/>
      <c r="BD270" s="269"/>
      <c r="BE270" s="269"/>
      <c r="BF270" s="269"/>
      <c r="BG270" s="269"/>
      <c r="BH270" s="249"/>
    </row>
    <row r="271" spans="1:60" ht="30" hidden="1" customHeight="1" x14ac:dyDescent="0.3">
      <c r="A271" s="245" t="s">
        <v>1999</v>
      </c>
      <c r="B271" s="250">
        <v>289</v>
      </c>
      <c r="C271" s="249">
        <v>2023</v>
      </c>
      <c r="D271" s="249"/>
      <c r="E271" s="249" t="s">
        <v>812</v>
      </c>
      <c r="F271" s="249" t="s">
        <v>813</v>
      </c>
      <c r="G271" s="250">
        <f t="shared" ca="1" si="58"/>
        <v>-332</v>
      </c>
      <c r="H271" s="251">
        <v>45061</v>
      </c>
      <c r="I271" s="249">
        <f t="shared" si="56"/>
        <v>0</v>
      </c>
      <c r="J271" s="251">
        <v>45061</v>
      </c>
      <c r="K271" s="249" t="str">
        <f t="shared" si="59"/>
        <v>RETROATIVO</v>
      </c>
      <c r="L271" s="249" t="s">
        <v>3890</v>
      </c>
      <c r="M271" s="250" t="s">
        <v>3891</v>
      </c>
      <c r="N271" s="249" t="s">
        <v>879</v>
      </c>
      <c r="O271" s="249" t="s">
        <v>816</v>
      </c>
      <c r="P271" s="249" t="s">
        <v>817</v>
      </c>
      <c r="Q271" s="249" t="s">
        <v>3892</v>
      </c>
      <c r="R271" s="249"/>
      <c r="S271" s="249" t="s">
        <v>3893</v>
      </c>
      <c r="T271" s="249" t="s">
        <v>3894</v>
      </c>
      <c r="U271" s="251">
        <v>45099</v>
      </c>
      <c r="V271" s="235" t="s">
        <v>3895</v>
      </c>
      <c r="W271" s="251">
        <v>45275</v>
      </c>
      <c r="X271" s="249" t="s">
        <v>825</v>
      </c>
      <c r="Y271" s="249" t="s">
        <v>3817</v>
      </c>
      <c r="Z271" s="252" t="s">
        <v>2013</v>
      </c>
      <c r="AA271" s="252" t="s">
        <v>825</v>
      </c>
      <c r="AB271" s="252" t="s">
        <v>825</v>
      </c>
      <c r="AC271" s="252" t="s">
        <v>2014</v>
      </c>
      <c r="AD271" s="252">
        <v>6785.6</v>
      </c>
      <c r="AE271" s="331">
        <f t="shared" si="57"/>
        <v>6798.56</v>
      </c>
      <c r="AF271" s="331"/>
      <c r="AG271" s="329"/>
      <c r="AH271" s="329">
        <v>6798.56</v>
      </c>
      <c r="AI271" s="267" t="s">
        <v>825</v>
      </c>
      <c r="AJ271" s="265" t="s">
        <v>825</v>
      </c>
      <c r="AK271" s="249" t="s">
        <v>825</v>
      </c>
      <c r="AL271" s="253" t="s">
        <v>907</v>
      </c>
      <c r="AM271" s="249" t="s">
        <v>828</v>
      </c>
      <c r="AN271" s="249" t="s">
        <v>829</v>
      </c>
      <c r="AO271" s="249" t="s">
        <v>1132</v>
      </c>
      <c r="AP271" s="249" t="s">
        <v>3896</v>
      </c>
      <c r="AQ271" s="269" t="s">
        <v>3897</v>
      </c>
      <c r="AR271" s="249" t="s">
        <v>3898</v>
      </c>
      <c r="AS271" s="249"/>
      <c r="AT271" s="251"/>
      <c r="AU271" s="251"/>
      <c r="AV271" s="251"/>
      <c r="AW271" s="251"/>
      <c r="AX271" s="251"/>
      <c r="AY271" s="250">
        <f t="shared" si="55"/>
        <v>0</v>
      </c>
      <c r="AZ271" s="250"/>
      <c r="BA271" s="250">
        <f t="shared" si="54"/>
        <v>6798.56</v>
      </c>
      <c r="BB271" s="269" t="s">
        <v>3899</v>
      </c>
      <c r="BC271" s="269"/>
      <c r="BD271" s="269"/>
      <c r="BE271" s="269"/>
      <c r="BF271" s="269"/>
      <c r="BG271" s="269"/>
      <c r="BH271" s="249"/>
    </row>
    <row r="272" spans="1:60" ht="30" hidden="1" customHeight="1" x14ac:dyDescent="0.35">
      <c r="A272" s="245" t="s">
        <v>1999</v>
      </c>
      <c r="B272" s="250">
        <v>290</v>
      </c>
      <c r="C272" s="249">
        <v>2023</v>
      </c>
      <c r="D272" s="249"/>
      <c r="E272" s="249" t="s">
        <v>1943</v>
      </c>
      <c r="F272" s="249" t="s">
        <v>813</v>
      </c>
      <c r="G272" s="250">
        <f t="shared" ca="1" si="58"/>
        <v>-341</v>
      </c>
      <c r="H272" s="251">
        <v>45043</v>
      </c>
      <c r="I272" s="249">
        <f t="shared" si="56"/>
        <v>9</v>
      </c>
      <c r="J272" s="251">
        <v>45052</v>
      </c>
      <c r="K272" s="249" t="str">
        <f t="shared" si="59"/>
        <v>FORA DE PRAZO</v>
      </c>
      <c r="L272" s="249" t="s">
        <v>3900</v>
      </c>
      <c r="M272" s="250">
        <v>13673</v>
      </c>
      <c r="N272" s="249" t="s">
        <v>1016</v>
      </c>
      <c r="O272" s="249" t="s">
        <v>816</v>
      </c>
      <c r="P272" s="249" t="s">
        <v>1963</v>
      </c>
      <c r="Q272" s="249" t="s">
        <v>3901</v>
      </c>
      <c r="R272" s="249"/>
      <c r="S272" s="249" t="s">
        <v>3902</v>
      </c>
      <c r="T272" s="249" t="s">
        <v>3075</v>
      </c>
      <c r="U272" s="251">
        <v>45052</v>
      </c>
      <c r="V272" s="235" t="s">
        <v>3143</v>
      </c>
      <c r="W272" s="251">
        <v>45052</v>
      </c>
      <c r="X272" s="249" t="s">
        <v>825</v>
      </c>
      <c r="Y272" s="249" t="s">
        <v>1694</v>
      </c>
      <c r="Z272" s="252" t="s">
        <v>2013</v>
      </c>
      <c r="AA272" s="252" t="s">
        <v>825</v>
      </c>
      <c r="AB272" s="252" t="s">
        <v>825</v>
      </c>
      <c r="AC272" s="252" t="s">
        <v>2014</v>
      </c>
      <c r="AD272" s="252">
        <v>2000</v>
      </c>
      <c r="AE272" s="331">
        <f t="shared" si="57"/>
        <v>2000</v>
      </c>
      <c r="AF272" s="331"/>
      <c r="AG272" s="329"/>
      <c r="AH272" s="335" t="s">
        <v>3903</v>
      </c>
      <c r="AI272" s="267" t="s">
        <v>825</v>
      </c>
      <c r="AJ272" s="265" t="s">
        <v>825</v>
      </c>
      <c r="AK272" s="249" t="s">
        <v>825</v>
      </c>
      <c r="AL272" s="253" t="s">
        <v>2484</v>
      </c>
      <c r="AM272" s="249" t="s">
        <v>828</v>
      </c>
      <c r="AN272" s="249" t="s">
        <v>908</v>
      </c>
      <c r="AO272" s="249" t="s">
        <v>1132</v>
      </c>
      <c r="AP272" s="249" t="s">
        <v>3904</v>
      </c>
      <c r="AQ272" s="269" t="s">
        <v>3905</v>
      </c>
      <c r="AR272" s="249" t="s">
        <v>3906</v>
      </c>
      <c r="AS272" s="249"/>
      <c r="AT272" s="251"/>
      <c r="AU272" s="251"/>
      <c r="AV272" s="251"/>
      <c r="AW272" s="251"/>
      <c r="AX272" s="251"/>
      <c r="AY272" s="250">
        <f t="shared" si="55"/>
        <v>0</v>
      </c>
      <c r="AZ272" s="250"/>
      <c r="BA272" s="250">
        <f t="shared" si="54"/>
        <v>2000</v>
      </c>
      <c r="BB272" s="269" t="s">
        <v>3907</v>
      </c>
      <c r="BC272" s="269"/>
      <c r="BD272" s="269"/>
      <c r="BE272" s="269"/>
      <c r="BF272" s="269"/>
      <c r="BG272" s="269"/>
      <c r="BH272" s="249"/>
    </row>
    <row r="273" spans="1:60" ht="30" hidden="1" customHeight="1" x14ac:dyDescent="0.35">
      <c r="A273" s="245" t="s">
        <v>1999</v>
      </c>
      <c r="B273" s="250">
        <v>291</v>
      </c>
      <c r="C273" s="249">
        <v>2023</v>
      </c>
      <c r="D273" s="249"/>
      <c r="E273" s="249" t="s">
        <v>812</v>
      </c>
      <c r="F273" s="249" t="s">
        <v>813</v>
      </c>
      <c r="G273" s="250">
        <f t="shared" ca="1" si="58"/>
        <v>-317</v>
      </c>
      <c r="H273" s="251">
        <v>45062</v>
      </c>
      <c r="I273" s="249">
        <f t="shared" si="56"/>
        <v>14</v>
      </c>
      <c r="J273" s="251">
        <v>45076</v>
      </c>
      <c r="K273" s="249" t="str">
        <f t="shared" si="59"/>
        <v>FORA DE PRAZO</v>
      </c>
      <c r="L273" s="249" t="s">
        <v>3908</v>
      </c>
      <c r="M273" s="250">
        <v>1028</v>
      </c>
      <c r="N273" s="249" t="s">
        <v>879</v>
      </c>
      <c r="O273" s="249" t="s">
        <v>816</v>
      </c>
      <c r="P273" s="249" t="s">
        <v>817</v>
      </c>
      <c r="Q273" s="249" t="s">
        <v>3909</v>
      </c>
      <c r="R273" s="249"/>
      <c r="S273" s="249" t="s">
        <v>3910</v>
      </c>
      <c r="T273" s="249" t="s">
        <v>3911</v>
      </c>
      <c r="U273" s="251">
        <v>45093</v>
      </c>
      <c r="V273" s="235" t="s">
        <v>3912</v>
      </c>
      <c r="W273" s="251">
        <v>45076</v>
      </c>
      <c r="X273" s="249" t="s">
        <v>825</v>
      </c>
      <c r="Y273" s="249" t="s">
        <v>3817</v>
      </c>
      <c r="Z273" s="252" t="s">
        <v>2013</v>
      </c>
      <c r="AA273" s="252" t="s">
        <v>825</v>
      </c>
      <c r="AB273" s="252" t="s">
        <v>825</v>
      </c>
      <c r="AC273" s="252" t="s">
        <v>2014</v>
      </c>
      <c r="AD273" s="252">
        <v>2000</v>
      </c>
      <c r="AE273" s="331">
        <f t="shared" si="57"/>
        <v>0</v>
      </c>
      <c r="AF273" s="331">
        <v>2000</v>
      </c>
      <c r="AG273" s="329"/>
      <c r="AH273" s="335" t="s">
        <v>3903</v>
      </c>
      <c r="AI273" s="267" t="s">
        <v>825</v>
      </c>
      <c r="AJ273" s="265" t="s">
        <v>825</v>
      </c>
      <c r="AK273" s="249" t="s">
        <v>825</v>
      </c>
      <c r="AL273" s="253" t="s">
        <v>2484</v>
      </c>
      <c r="AM273" s="249" t="s">
        <v>828</v>
      </c>
      <c r="AN273" s="249" t="s">
        <v>35</v>
      </c>
      <c r="AO273" s="249" t="s">
        <v>1132</v>
      </c>
      <c r="AP273" s="249" t="s">
        <v>3913</v>
      </c>
      <c r="AQ273" s="269" t="s">
        <v>3914</v>
      </c>
      <c r="AR273" s="249" t="s">
        <v>3915</v>
      </c>
      <c r="AS273" s="249"/>
      <c r="AT273" s="251"/>
      <c r="AU273" s="251"/>
      <c r="AV273" s="251"/>
      <c r="AW273" s="251"/>
      <c r="AX273" s="251"/>
      <c r="AY273" s="250">
        <f t="shared" si="55"/>
        <v>0</v>
      </c>
      <c r="AZ273" s="250"/>
      <c r="BA273" s="250">
        <f t="shared" si="54"/>
        <v>2000</v>
      </c>
      <c r="BB273" s="269" t="s">
        <v>3916</v>
      </c>
      <c r="BC273" s="269"/>
      <c r="BD273" s="269"/>
      <c r="BE273" s="269"/>
      <c r="BF273" s="269"/>
      <c r="BG273" s="273">
        <v>45314</v>
      </c>
      <c r="BH273" s="249"/>
    </row>
    <row r="274" spans="1:60" ht="30" hidden="1" customHeight="1" x14ac:dyDescent="0.35">
      <c r="A274" s="245" t="s">
        <v>1999</v>
      </c>
      <c r="B274" s="250">
        <v>293</v>
      </c>
      <c r="C274" s="249">
        <v>2023</v>
      </c>
      <c r="D274" s="249"/>
      <c r="E274" s="249" t="s">
        <v>1943</v>
      </c>
      <c r="F274" s="249" t="s">
        <v>813</v>
      </c>
      <c r="G274" s="250">
        <f t="shared" ca="1" si="58"/>
        <v>-332</v>
      </c>
      <c r="H274" s="251">
        <v>45043</v>
      </c>
      <c r="I274" s="249">
        <f t="shared" si="56"/>
        <v>18</v>
      </c>
      <c r="J274" s="251">
        <v>45061</v>
      </c>
      <c r="K274" s="249" t="str">
        <f t="shared" si="59"/>
        <v>DENTRO DO PRAZO</v>
      </c>
      <c r="L274" s="249" t="s">
        <v>3917</v>
      </c>
      <c r="M274" s="250">
        <v>13638</v>
      </c>
      <c r="N274" s="249" t="s">
        <v>815</v>
      </c>
      <c r="O274" s="249" t="s">
        <v>816</v>
      </c>
      <c r="P274" s="249" t="s">
        <v>817</v>
      </c>
      <c r="Q274" s="249" t="s">
        <v>3918</v>
      </c>
      <c r="R274" s="249"/>
      <c r="S274" s="249" t="s">
        <v>3919</v>
      </c>
      <c r="T274" s="249" t="s">
        <v>3920</v>
      </c>
      <c r="U274" s="251">
        <v>45061</v>
      </c>
      <c r="V274" s="235" t="s">
        <v>3921</v>
      </c>
      <c r="W274" s="251">
        <v>45063</v>
      </c>
      <c r="X274" s="249" t="s">
        <v>825</v>
      </c>
      <c r="Y274" s="249" t="s">
        <v>823</v>
      </c>
      <c r="Z274" s="252" t="s">
        <v>2013</v>
      </c>
      <c r="AA274" s="252" t="s">
        <v>825</v>
      </c>
      <c r="AB274" s="252" t="s">
        <v>825</v>
      </c>
      <c r="AC274" s="252" t="s">
        <v>2014</v>
      </c>
      <c r="AD274" s="252">
        <v>20000</v>
      </c>
      <c r="AE274" s="331">
        <f t="shared" si="57"/>
        <v>0</v>
      </c>
      <c r="AF274" s="331">
        <v>20000</v>
      </c>
      <c r="AG274" s="329"/>
      <c r="AH274" s="335" t="s">
        <v>3922</v>
      </c>
      <c r="AI274" s="267" t="s">
        <v>825</v>
      </c>
      <c r="AJ274" s="265" t="s">
        <v>825</v>
      </c>
      <c r="AK274" s="249" t="s">
        <v>825</v>
      </c>
      <c r="AL274" s="253" t="s">
        <v>2484</v>
      </c>
      <c r="AM274" s="249" t="s">
        <v>828</v>
      </c>
      <c r="AN274" s="249" t="s">
        <v>35</v>
      </c>
      <c r="AO274" s="249" t="s">
        <v>1132</v>
      </c>
      <c r="AP274" s="249" t="s">
        <v>3923</v>
      </c>
      <c r="AQ274" s="269" t="s">
        <v>3924</v>
      </c>
      <c r="AR274" s="249" t="s">
        <v>3925</v>
      </c>
      <c r="AS274" s="249"/>
      <c r="AT274" s="251"/>
      <c r="AU274" s="251"/>
      <c r="AV274" s="251"/>
      <c r="AW274" s="251"/>
      <c r="AX274" s="251"/>
      <c r="AY274" s="250">
        <f t="shared" si="55"/>
        <v>0</v>
      </c>
      <c r="AZ274" s="250"/>
      <c r="BA274" s="250">
        <f t="shared" si="54"/>
        <v>20000</v>
      </c>
      <c r="BB274" s="269" t="s">
        <v>3926</v>
      </c>
      <c r="BC274" s="269"/>
      <c r="BD274" s="269"/>
      <c r="BE274" s="269"/>
      <c r="BF274" s="269"/>
      <c r="BG274" s="269"/>
      <c r="BH274" s="249"/>
    </row>
    <row r="275" spans="1:60" ht="30" hidden="1" customHeight="1" x14ac:dyDescent="0.35">
      <c r="A275" s="245" t="s">
        <v>1999</v>
      </c>
      <c r="B275" s="250">
        <v>294</v>
      </c>
      <c r="C275" s="249">
        <v>2023</v>
      </c>
      <c r="D275" s="249"/>
      <c r="E275" s="249" t="s">
        <v>1943</v>
      </c>
      <c r="F275" s="249" t="s">
        <v>813</v>
      </c>
      <c r="G275" s="250">
        <f t="shared" ca="1" si="58"/>
        <v>-338</v>
      </c>
      <c r="H275" s="251">
        <v>45043</v>
      </c>
      <c r="I275" s="249">
        <f t="shared" si="56"/>
        <v>12</v>
      </c>
      <c r="J275" s="251">
        <v>45055</v>
      </c>
      <c r="K275" s="249" t="str">
        <f t="shared" si="59"/>
        <v>FORA DE PRAZO</v>
      </c>
      <c r="L275" s="249" t="s">
        <v>3927</v>
      </c>
      <c r="M275" s="250">
        <v>13666</v>
      </c>
      <c r="N275" s="249" t="s">
        <v>815</v>
      </c>
      <c r="O275" s="249" t="s">
        <v>816</v>
      </c>
      <c r="P275" s="249" t="s">
        <v>817</v>
      </c>
      <c r="Q275" s="249" t="s">
        <v>1682</v>
      </c>
      <c r="R275" s="249"/>
      <c r="S275" s="249" t="s">
        <v>1684</v>
      </c>
      <c r="T275" s="249" t="s">
        <v>3928</v>
      </c>
      <c r="U275" s="251">
        <v>45063</v>
      </c>
      <c r="V275" s="235" t="s">
        <v>3929</v>
      </c>
      <c r="W275" s="251">
        <v>45107</v>
      </c>
      <c r="X275" s="249" t="s">
        <v>825</v>
      </c>
      <c r="Y275" s="249" t="s">
        <v>823</v>
      </c>
      <c r="Z275" s="252" t="s">
        <v>2013</v>
      </c>
      <c r="AA275" s="252" t="s">
        <v>825</v>
      </c>
      <c r="AB275" s="252" t="s">
        <v>825</v>
      </c>
      <c r="AC275" s="252" t="s">
        <v>2014</v>
      </c>
      <c r="AD275" s="252">
        <v>2691.9</v>
      </c>
      <c r="AE275" s="331">
        <f t="shared" si="57"/>
        <v>2691.9</v>
      </c>
      <c r="AF275" s="331"/>
      <c r="AG275" s="329"/>
      <c r="AH275" s="335" t="s">
        <v>3930</v>
      </c>
      <c r="AI275" s="267" t="s">
        <v>825</v>
      </c>
      <c r="AJ275" s="265" t="s">
        <v>825</v>
      </c>
      <c r="AK275" s="249" t="s">
        <v>825</v>
      </c>
      <c r="AL275" s="253" t="s">
        <v>2484</v>
      </c>
      <c r="AM275" s="249" t="s">
        <v>997</v>
      </c>
      <c r="AN275" s="249" t="s">
        <v>829</v>
      </c>
      <c r="AO275" s="249" t="s">
        <v>1132</v>
      </c>
      <c r="AP275" s="249" t="s">
        <v>3931</v>
      </c>
      <c r="AQ275" s="269" t="s">
        <v>3932</v>
      </c>
      <c r="AR275" s="249" t="s">
        <v>3933</v>
      </c>
      <c r="AS275" s="249"/>
      <c r="AT275" s="251"/>
      <c r="AU275" s="251"/>
      <c r="AV275" s="251"/>
      <c r="AW275" s="251"/>
      <c r="AX275" s="251"/>
      <c r="AY275" s="250">
        <f t="shared" si="55"/>
        <v>0</v>
      </c>
      <c r="AZ275" s="250"/>
      <c r="BA275" s="250">
        <f t="shared" si="54"/>
        <v>2691.9</v>
      </c>
      <c r="BB275" s="269" t="s">
        <v>3934</v>
      </c>
      <c r="BC275" s="269"/>
      <c r="BD275" s="269"/>
      <c r="BE275" s="269"/>
      <c r="BF275" s="269"/>
      <c r="BG275" s="269" t="s">
        <v>2049</v>
      </c>
      <c r="BH275" s="249"/>
    </row>
    <row r="276" spans="1:60" ht="30" hidden="1" customHeight="1" x14ac:dyDescent="0.35">
      <c r="A276" s="245" t="s">
        <v>1999</v>
      </c>
      <c r="B276" s="250">
        <v>295</v>
      </c>
      <c r="C276" s="249">
        <v>2023</v>
      </c>
      <c r="D276" s="249"/>
      <c r="E276" s="249" t="s">
        <v>1943</v>
      </c>
      <c r="F276" s="249" t="s">
        <v>813</v>
      </c>
      <c r="G276" s="250">
        <f t="shared" ca="1" si="58"/>
        <v>-345</v>
      </c>
      <c r="H276" s="251">
        <v>45043</v>
      </c>
      <c r="I276" s="249">
        <f t="shared" si="56"/>
        <v>5</v>
      </c>
      <c r="J276" s="251">
        <v>45048</v>
      </c>
      <c r="K276" s="249" t="str">
        <f t="shared" si="59"/>
        <v>FORA DE PRAZO</v>
      </c>
      <c r="L276" s="249" t="s">
        <v>3935</v>
      </c>
      <c r="M276" s="250">
        <v>13667</v>
      </c>
      <c r="N276" s="249" t="s">
        <v>815</v>
      </c>
      <c r="O276" s="249" t="s">
        <v>816</v>
      </c>
      <c r="P276" s="249" t="s">
        <v>817</v>
      </c>
      <c r="Q276" s="249" t="s">
        <v>1269</v>
      </c>
      <c r="R276" s="249"/>
      <c r="S276" s="249" t="s">
        <v>1271</v>
      </c>
      <c r="T276" s="249" t="s">
        <v>3936</v>
      </c>
      <c r="U276" s="251">
        <v>45051</v>
      </c>
      <c r="V276" s="235" t="s">
        <v>3937</v>
      </c>
      <c r="W276" s="251">
        <v>45088</v>
      </c>
      <c r="X276" s="249" t="s">
        <v>825</v>
      </c>
      <c r="Y276" s="249" t="s">
        <v>1694</v>
      </c>
      <c r="Z276" s="252" t="s">
        <v>2013</v>
      </c>
      <c r="AA276" s="252" t="s">
        <v>825</v>
      </c>
      <c r="AB276" s="252" t="s">
        <v>825</v>
      </c>
      <c r="AC276" s="252" t="s">
        <v>2014</v>
      </c>
      <c r="AD276" s="252">
        <v>4486.5</v>
      </c>
      <c r="AE276" s="331">
        <f t="shared" si="57"/>
        <v>2243.25</v>
      </c>
      <c r="AF276" s="331"/>
      <c r="AG276" s="329"/>
      <c r="AH276" s="335" t="s">
        <v>3938</v>
      </c>
      <c r="AI276" s="267" t="s">
        <v>825</v>
      </c>
      <c r="AJ276" s="265" t="s">
        <v>825</v>
      </c>
      <c r="AK276" s="249" t="s">
        <v>825</v>
      </c>
      <c r="AL276" s="253" t="s">
        <v>1276</v>
      </c>
      <c r="AM276" s="249" t="s">
        <v>997</v>
      </c>
      <c r="AN276" s="249" t="s">
        <v>829</v>
      </c>
      <c r="AO276" s="249" t="s">
        <v>1132</v>
      </c>
      <c r="AP276" s="249" t="s">
        <v>3939</v>
      </c>
      <c r="AQ276" s="269" t="s">
        <v>3940</v>
      </c>
      <c r="AR276" s="249" t="s">
        <v>1279</v>
      </c>
      <c r="AS276" s="249"/>
      <c r="AT276" s="251"/>
      <c r="AU276" s="251"/>
      <c r="AV276" s="251"/>
      <c r="AW276" s="251"/>
      <c r="AX276" s="251"/>
      <c r="AY276" s="250">
        <f t="shared" si="55"/>
        <v>0</v>
      </c>
      <c r="AZ276" s="250"/>
      <c r="BA276" s="250">
        <f t="shared" si="54"/>
        <v>2243.25</v>
      </c>
      <c r="BB276" s="269" t="s">
        <v>3941</v>
      </c>
      <c r="BC276" s="269"/>
      <c r="BD276" s="269"/>
      <c r="BE276" s="269"/>
      <c r="BF276" s="269"/>
      <c r="BG276" s="269" t="s">
        <v>2049</v>
      </c>
      <c r="BH276" s="249"/>
    </row>
    <row r="277" spans="1:60" ht="30" customHeight="1" x14ac:dyDescent="0.35">
      <c r="A277" s="245" t="s">
        <v>1999</v>
      </c>
      <c r="B277" s="250">
        <v>397</v>
      </c>
      <c r="C277" s="249">
        <v>2023</v>
      </c>
      <c r="D277" s="249" t="s">
        <v>2197</v>
      </c>
      <c r="E277" s="249" t="s">
        <v>836</v>
      </c>
      <c r="F277" s="249" t="s">
        <v>813</v>
      </c>
      <c r="G277" s="250">
        <f t="shared" ca="1" si="58"/>
        <v>-289</v>
      </c>
      <c r="H277" s="251">
        <v>45065</v>
      </c>
      <c r="I277" s="249">
        <f t="shared" si="56"/>
        <v>39</v>
      </c>
      <c r="J277" s="251">
        <v>45104</v>
      </c>
      <c r="K277" s="249" t="str">
        <f t="shared" si="59"/>
        <v>DENTRO DO PRAZO</v>
      </c>
      <c r="L277" s="249" t="s">
        <v>3942</v>
      </c>
      <c r="M277" s="250">
        <v>1086</v>
      </c>
      <c r="N277" s="249" t="s">
        <v>879</v>
      </c>
      <c r="O277" s="249" t="s">
        <v>816</v>
      </c>
      <c r="P277" s="249" t="s">
        <v>817</v>
      </c>
      <c r="Q277" s="249" t="s">
        <v>3943</v>
      </c>
      <c r="R277" s="249"/>
      <c r="S277" s="249" t="s">
        <v>3944</v>
      </c>
      <c r="T277" s="249" t="s">
        <v>3945</v>
      </c>
      <c r="U277" s="251">
        <v>45078</v>
      </c>
      <c r="V277" s="235" t="s">
        <v>3946</v>
      </c>
      <c r="W277" s="251">
        <v>45104</v>
      </c>
      <c r="X277" s="249" t="s">
        <v>825</v>
      </c>
      <c r="Y277" s="249" t="s">
        <v>1389</v>
      </c>
      <c r="Z277" s="252" t="s">
        <v>2013</v>
      </c>
      <c r="AA277" s="252" t="s">
        <v>825</v>
      </c>
      <c r="AB277" s="252" t="s">
        <v>825</v>
      </c>
      <c r="AC277" s="252" t="s">
        <v>2014</v>
      </c>
      <c r="AD277" s="252" t="s">
        <v>3947</v>
      </c>
      <c r="AE277" s="331">
        <f t="shared" si="57"/>
        <v>0</v>
      </c>
      <c r="AF277" s="331">
        <v>17100</v>
      </c>
      <c r="AG277" s="329"/>
      <c r="AH277" s="335">
        <v>17100</v>
      </c>
      <c r="AI277" s="267" t="s">
        <v>825</v>
      </c>
      <c r="AJ277" s="265" t="s">
        <v>825</v>
      </c>
      <c r="AK277" s="249" t="s">
        <v>825</v>
      </c>
      <c r="AL277" s="253" t="s">
        <v>2484</v>
      </c>
      <c r="AM277" s="249" t="s">
        <v>828</v>
      </c>
      <c r="AN277" s="249" t="s">
        <v>35</v>
      </c>
      <c r="AO277" s="249" t="s">
        <v>1132</v>
      </c>
      <c r="AP277" s="249" t="s">
        <v>3948</v>
      </c>
      <c r="AQ277" s="269" t="s">
        <v>3949</v>
      </c>
      <c r="AR277" s="249" t="s">
        <v>3950</v>
      </c>
      <c r="AS277" s="249"/>
      <c r="AT277" s="251"/>
      <c r="AU277" s="251"/>
      <c r="AV277" s="251"/>
      <c r="AW277" s="251"/>
      <c r="AX277" s="251"/>
      <c r="AY277" s="250">
        <f t="shared" si="55"/>
        <v>0</v>
      </c>
      <c r="AZ277" s="250"/>
      <c r="BA277" s="250">
        <f t="shared" si="54"/>
        <v>17100</v>
      </c>
      <c r="BB277" s="269" t="s">
        <v>3951</v>
      </c>
      <c r="BC277" s="269" t="s">
        <v>3952</v>
      </c>
      <c r="BD277" s="269"/>
      <c r="BE277" s="269"/>
      <c r="BF277" s="269"/>
      <c r="BG277" s="269"/>
      <c r="BH277" s="249"/>
    </row>
    <row r="278" spans="1:60" ht="30" hidden="1" customHeight="1" x14ac:dyDescent="0.35">
      <c r="A278" s="245" t="s">
        <v>1999</v>
      </c>
      <c r="B278" s="250">
        <v>398</v>
      </c>
      <c r="C278" s="249">
        <v>2023</v>
      </c>
      <c r="D278" s="249"/>
      <c r="E278" s="249" t="s">
        <v>812</v>
      </c>
      <c r="F278" s="249" t="s">
        <v>813</v>
      </c>
      <c r="G278" s="250">
        <f t="shared" ca="1" si="58"/>
        <v>-317</v>
      </c>
      <c r="H278" s="251">
        <v>45065</v>
      </c>
      <c r="I278" s="249">
        <f t="shared" si="56"/>
        <v>11</v>
      </c>
      <c r="J278" s="251">
        <v>45076</v>
      </c>
      <c r="K278" s="249" t="str">
        <f t="shared" si="59"/>
        <v>FORA DE PRAZO</v>
      </c>
      <c r="L278" s="249" t="s">
        <v>3953</v>
      </c>
      <c r="M278" s="250">
        <v>1012</v>
      </c>
      <c r="N278" s="249" t="s">
        <v>879</v>
      </c>
      <c r="O278" s="249" t="s">
        <v>816</v>
      </c>
      <c r="P278" s="249" t="s">
        <v>817</v>
      </c>
      <c r="Q278" s="249" t="s">
        <v>3512</v>
      </c>
      <c r="R278" s="249"/>
      <c r="S278" s="249" t="s">
        <v>3513</v>
      </c>
      <c r="T278" s="249" t="s">
        <v>3954</v>
      </c>
      <c r="U278" s="251">
        <v>45092</v>
      </c>
      <c r="V278" s="235" t="s">
        <v>3912</v>
      </c>
      <c r="W278" s="251">
        <v>45076</v>
      </c>
      <c r="X278" s="249" t="s">
        <v>825</v>
      </c>
      <c r="Y278" s="249" t="s">
        <v>1389</v>
      </c>
      <c r="Z278" s="252" t="s">
        <v>2013</v>
      </c>
      <c r="AA278" s="252" t="s">
        <v>825</v>
      </c>
      <c r="AB278" s="252" t="s">
        <v>825</v>
      </c>
      <c r="AC278" s="252" t="s">
        <v>2014</v>
      </c>
      <c r="AD278" s="252" t="s">
        <v>1081</v>
      </c>
      <c r="AE278" s="331">
        <f t="shared" si="57"/>
        <v>0</v>
      </c>
      <c r="AF278" s="331">
        <v>8000</v>
      </c>
      <c r="AG278" s="329"/>
      <c r="AH278" s="335">
        <v>8000</v>
      </c>
      <c r="AI278" s="267" t="s">
        <v>825</v>
      </c>
      <c r="AJ278" s="265" t="s">
        <v>825</v>
      </c>
      <c r="AK278" s="249" t="s">
        <v>825</v>
      </c>
      <c r="AL278" s="253" t="s">
        <v>2484</v>
      </c>
      <c r="AM278" s="249" t="s">
        <v>828</v>
      </c>
      <c r="AN278" s="249" t="s">
        <v>908</v>
      </c>
      <c r="AO278" s="249" t="s">
        <v>1132</v>
      </c>
      <c r="AP278" s="249" t="s">
        <v>3955</v>
      </c>
      <c r="AQ278" s="269" t="s">
        <v>3517</v>
      </c>
      <c r="AR278" s="249" t="s">
        <v>3518</v>
      </c>
      <c r="AS278" s="249"/>
      <c r="AT278" s="251"/>
      <c r="AU278" s="251"/>
      <c r="AV278" s="251"/>
      <c r="AW278" s="251"/>
      <c r="AX278" s="251"/>
      <c r="AY278" s="250">
        <f t="shared" si="55"/>
        <v>0</v>
      </c>
      <c r="AZ278" s="250"/>
      <c r="BA278" s="250">
        <f t="shared" si="54"/>
        <v>8000</v>
      </c>
      <c r="BB278" s="269" t="s">
        <v>3956</v>
      </c>
      <c r="BC278" s="269"/>
      <c r="BD278" s="269"/>
      <c r="BE278" s="269"/>
      <c r="BF278" s="269"/>
      <c r="BG278" s="273">
        <v>45314</v>
      </c>
      <c r="BH278" s="249"/>
    </row>
    <row r="279" spans="1:60" ht="30" hidden="1" customHeight="1" x14ac:dyDescent="0.35">
      <c r="A279" s="245" t="s">
        <v>1999</v>
      </c>
      <c r="B279" s="250">
        <v>460</v>
      </c>
      <c r="C279" s="249">
        <v>2023</v>
      </c>
      <c r="D279" s="249"/>
      <c r="E279" s="249" t="s">
        <v>836</v>
      </c>
      <c r="F279" s="249" t="s">
        <v>813</v>
      </c>
      <c r="G279" s="250">
        <f t="shared" ca="1" si="58"/>
        <v>-290</v>
      </c>
      <c r="H279" s="251">
        <v>45068</v>
      </c>
      <c r="I279" s="249">
        <f t="shared" si="56"/>
        <v>35</v>
      </c>
      <c r="J279" s="251">
        <v>45103</v>
      </c>
      <c r="K279" s="249" t="str">
        <f t="shared" si="59"/>
        <v>DENTRO DO PRAZO</v>
      </c>
      <c r="L279" s="249" t="s">
        <v>3957</v>
      </c>
      <c r="M279" s="250">
        <v>1035</v>
      </c>
      <c r="N279" s="249" t="s">
        <v>879</v>
      </c>
      <c r="O279" s="249" t="s">
        <v>816</v>
      </c>
      <c r="P279" s="249" t="s">
        <v>817</v>
      </c>
      <c r="Q279" s="249" t="s">
        <v>3958</v>
      </c>
      <c r="R279" s="249"/>
      <c r="S279" s="249" t="s">
        <v>3959</v>
      </c>
      <c r="T279" s="249" t="s">
        <v>3960</v>
      </c>
      <c r="U279" s="251">
        <v>45078</v>
      </c>
      <c r="V279" s="235" t="s">
        <v>3961</v>
      </c>
      <c r="W279" s="251">
        <v>45105</v>
      </c>
      <c r="X279" s="249" t="s">
        <v>825</v>
      </c>
      <c r="Y279" s="249" t="s">
        <v>1389</v>
      </c>
      <c r="Z279" s="252" t="s">
        <v>2013</v>
      </c>
      <c r="AA279" s="252" t="s">
        <v>825</v>
      </c>
      <c r="AB279" s="252" t="s">
        <v>825</v>
      </c>
      <c r="AC279" s="252" t="s">
        <v>2014</v>
      </c>
      <c r="AD279" s="252" t="s">
        <v>3962</v>
      </c>
      <c r="AE279" s="331">
        <f t="shared" si="57"/>
        <v>0</v>
      </c>
      <c r="AF279" s="331">
        <v>5100</v>
      </c>
      <c r="AG279" s="329"/>
      <c r="AH279" s="335" t="s">
        <v>3963</v>
      </c>
      <c r="AI279" s="267" t="s">
        <v>825</v>
      </c>
      <c r="AJ279" s="265" t="s">
        <v>825</v>
      </c>
      <c r="AK279" s="249" t="s">
        <v>825</v>
      </c>
      <c r="AL279" s="253" t="s">
        <v>2484</v>
      </c>
      <c r="AM279" s="249" t="s">
        <v>828</v>
      </c>
      <c r="AN279" s="249" t="s">
        <v>35</v>
      </c>
      <c r="AO279" s="249" t="s">
        <v>1132</v>
      </c>
      <c r="AP279" s="249" t="s">
        <v>998</v>
      </c>
      <c r="AQ279" s="269" t="s">
        <v>3964</v>
      </c>
      <c r="AR279" s="249" t="s">
        <v>3965</v>
      </c>
      <c r="AS279" s="249"/>
      <c r="AT279" s="251"/>
      <c r="AU279" s="251"/>
      <c r="AV279" s="251"/>
      <c r="AW279" s="251"/>
      <c r="AX279" s="251"/>
      <c r="AY279" s="250">
        <f t="shared" si="55"/>
        <v>0</v>
      </c>
      <c r="AZ279" s="250"/>
      <c r="BA279" s="250">
        <f t="shared" si="54"/>
        <v>5100</v>
      </c>
      <c r="BB279" s="269" t="s">
        <v>3966</v>
      </c>
      <c r="BC279" s="269"/>
      <c r="BD279" s="269"/>
      <c r="BE279" s="269"/>
      <c r="BF279" s="269"/>
      <c r="BG279" s="269"/>
      <c r="BH279" s="249"/>
    </row>
    <row r="280" spans="1:60" ht="30" hidden="1" customHeight="1" x14ac:dyDescent="0.35">
      <c r="A280" s="245" t="s">
        <v>1999</v>
      </c>
      <c r="B280" s="250">
        <v>461</v>
      </c>
      <c r="C280" s="249">
        <v>2023</v>
      </c>
      <c r="D280" s="249"/>
      <c r="E280" s="249" t="s">
        <v>812</v>
      </c>
      <c r="F280" s="249" t="s">
        <v>813</v>
      </c>
      <c r="G280" s="250">
        <f t="shared" ca="1" si="58"/>
        <v>-289</v>
      </c>
      <c r="H280" s="251">
        <v>45068</v>
      </c>
      <c r="I280" s="249">
        <f t="shared" si="56"/>
        <v>36</v>
      </c>
      <c r="J280" s="251">
        <v>45104</v>
      </c>
      <c r="K280" s="249" t="str">
        <f t="shared" si="59"/>
        <v>DENTRO DO PRAZO</v>
      </c>
      <c r="L280" s="249" t="s">
        <v>3967</v>
      </c>
      <c r="M280" s="250">
        <v>1146</v>
      </c>
      <c r="N280" s="249" t="s">
        <v>879</v>
      </c>
      <c r="O280" s="249" t="s">
        <v>816</v>
      </c>
      <c r="P280" s="249" t="s">
        <v>817</v>
      </c>
      <c r="Q280" s="249" t="s">
        <v>3968</v>
      </c>
      <c r="R280" s="249"/>
      <c r="S280" s="249" t="s">
        <v>3969</v>
      </c>
      <c r="T280" s="249" t="s">
        <v>3970</v>
      </c>
      <c r="U280" s="251">
        <v>45106</v>
      </c>
      <c r="V280" s="235" t="s">
        <v>3971</v>
      </c>
      <c r="W280" s="251">
        <v>45108</v>
      </c>
      <c r="X280" s="249" t="s">
        <v>825</v>
      </c>
      <c r="Y280" s="249" t="s">
        <v>1211</v>
      </c>
      <c r="Z280" s="252" t="s">
        <v>2013</v>
      </c>
      <c r="AA280" s="252" t="s">
        <v>825</v>
      </c>
      <c r="AB280" s="252" t="s">
        <v>825</v>
      </c>
      <c r="AC280" s="252" t="s">
        <v>2014</v>
      </c>
      <c r="AD280" s="252" t="s">
        <v>1081</v>
      </c>
      <c r="AE280" s="331">
        <f t="shared" si="57"/>
        <v>0</v>
      </c>
      <c r="AF280" s="331">
        <v>8000</v>
      </c>
      <c r="AG280" s="329"/>
      <c r="AH280" s="335" t="s">
        <v>3972</v>
      </c>
      <c r="AI280" s="267" t="s">
        <v>825</v>
      </c>
      <c r="AJ280" s="265" t="s">
        <v>825</v>
      </c>
      <c r="AK280" s="249" t="s">
        <v>825</v>
      </c>
      <c r="AL280" s="253" t="s">
        <v>2484</v>
      </c>
      <c r="AM280" s="249" t="s">
        <v>828</v>
      </c>
      <c r="AN280" s="249" t="s">
        <v>35</v>
      </c>
      <c r="AO280" s="249" t="s">
        <v>1132</v>
      </c>
      <c r="AP280" s="249" t="s">
        <v>3973</v>
      </c>
      <c r="AQ280" s="269" t="s">
        <v>3974</v>
      </c>
      <c r="AR280" s="249" t="s">
        <v>3975</v>
      </c>
      <c r="AS280" s="249"/>
      <c r="AT280" s="251"/>
      <c r="AU280" s="251"/>
      <c r="AV280" s="251"/>
      <c r="AW280" s="251"/>
      <c r="AX280" s="251"/>
      <c r="AY280" s="250">
        <f t="shared" si="55"/>
        <v>0</v>
      </c>
      <c r="AZ280" s="250"/>
      <c r="BA280" s="250">
        <f t="shared" si="54"/>
        <v>8000</v>
      </c>
      <c r="BB280" s="269" t="s">
        <v>3976</v>
      </c>
      <c r="BC280" s="269"/>
      <c r="BD280" s="269"/>
      <c r="BE280" s="269"/>
      <c r="BF280" s="269"/>
      <c r="BG280" s="273">
        <v>45314</v>
      </c>
      <c r="BH280" s="249"/>
    </row>
    <row r="281" spans="1:60" ht="30" hidden="1" customHeight="1" x14ac:dyDescent="0.3">
      <c r="A281" s="245" t="s">
        <v>1999</v>
      </c>
      <c r="B281" s="250">
        <v>462</v>
      </c>
      <c r="C281" s="249">
        <v>2023</v>
      </c>
      <c r="D281" s="249"/>
      <c r="E281" s="249" t="s">
        <v>812</v>
      </c>
      <c r="F281" s="249" t="s">
        <v>813</v>
      </c>
      <c r="G281" s="250">
        <f t="shared" ca="1" si="58"/>
        <v>-324</v>
      </c>
      <c r="H281" s="251">
        <v>45068</v>
      </c>
      <c r="I281" s="249">
        <f t="shared" si="56"/>
        <v>1</v>
      </c>
      <c r="J281" s="251">
        <v>45069</v>
      </c>
      <c r="K281" s="249" t="str">
        <f t="shared" si="59"/>
        <v>FORA DE PRAZO</v>
      </c>
      <c r="L281" s="249" t="s">
        <v>3977</v>
      </c>
      <c r="M281" s="250">
        <v>721</v>
      </c>
      <c r="N281" s="249" t="s">
        <v>879</v>
      </c>
      <c r="O281" s="249" t="s">
        <v>816</v>
      </c>
      <c r="P281" s="249" t="s">
        <v>841</v>
      </c>
      <c r="Q281" s="249" t="s">
        <v>3978</v>
      </c>
      <c r="R281" s="249"/>
      <c r="S281" s="249" t="s">
        <v>3979</v>
      </c>
      <c r="T281" s="249" t="s">
        <v>3980</v>
      </c>
      <c r="U281" s="251">
        <v>45084</v>
      </c>
      <c r="V281" s="235" t="s">
        <v>3981</v>
      </c>
      <c r="W281" s="251">
        <v>45435</v>
      </c>
      <c r="X281" s="250">
        <f ca="1">W281-TODAY()</f>
        <v>42</v>
      </c>
      <c r="Y281" s="249" t="s">
        <v>1389</v>
      </c>
      <c r="Z281" s="252" t="s">
        <v>2013</v>
      </c>
      <c r="AA281" s="252">
        <v>949.9</v>
      </c>
      <c r="AB281" s="252" t="s">
        <v>825</v>
      </c>
      <c r="AC281" s="252" t="s">
        <v>2014</v>
      </c>
      <c r="AD281" s="252" t="s">
        <v>922</v>
      </c>
      <c r="AE281" s="331">
        <f t="shared" si="57"/>
        <v>7599.2</v>
      </c>
      <c r="AF281" s="331"/>
      <c r="AG281" s="329"/>
      <c r="AH281" s="329">
        <f>4749.5+1899.8+949.9</f>
        <v>7599.2</v>
      </c>
      <c r="AI281" s="267" t="s">
        <v>825</v>
      </c>
      <c r="AJ281" s="265" t="s">
        <v>825</v>
      </c>
      <c r="AK281" s="249" t="s">
        <v>825</v>
      </c>
      <c r="AL281" s="253" t="s">
        <v>2174</v>
      </c>
      <c r="AM281" s="249" t="s">
        <v>841</v>
      </c>
      <c r="AN281" s="249" t="s">
        <v>16</v>
      </c>
      <c r="AO281" s="249" t="s">
        <v>13</v>
      </c>
      <c r="AP281" s="249"/>
      <c r="AQ281" s="269"/>
      <c r="AR281" s="249"/>
      <c r="AS281" s="249"/>
      <c r="AT281" s="251"/>
      <c r="AU281" s="251"/>
      <c r="AV281" s="251"/>
      <c r="AW281" s="251"/>
      <c r="AX281" s="251"/>
      <c r="AY281" s="250">
        <f t="shared" si="55"/>
        <v>0</v>
      </c>
      <c r="AZ281" s="250"/>
      <c r="BA281" s="250">
        <f t="shared" si="54"/>
        <v>7599.2</v>
      </c>
      <c r="BB281" s="270" t="s">
        <v>3982</v>
      </c>
      <c r="BC281" s="269"/>
      <c r="BD281" s="269"/>
      <c r="BE281" s="269"/>
      <c r="BF281" s="269"/>
      <c r="BG281" s="269"/>
      <c r="BH281" s="249" t="s">
        <v>3983</v>
      </c>
    </row>
    <row r="282" spans="1:60" ht="30" hidden="1" customHeight="1" x14ac:dyDescent="0.35">
      <c r="A282" s="245" t="s">
        <v>1999</v>
      </c>
      <c r="B282" s="250">
        <v>515</v>
      </c>
      <c r="C282" s="249">
        <v>2023</v>
      </c>
      <c r="D282" s="249"/>
      <c r="E282" s="249" t="s">
        <v>812</v>
      </c>
      <c r="F282" s="249" t="s">
        <v>1936</v>
      </c>
      <c r="G282" s="250">
        <f t="shared" ca="1" si="58"/>
        <v>-321</v>
      </c>
      <c r="H282" s="251">
        <v>45070</v>
      </c>
      <c r="I282" s="249">
        <f t="shared" si="56"/>
        <v>2</v>
      </c>
      <c r="J282" s="251">
        <v>45072</v>
      </c>
      <c r="K282" s="249" t="str">
        <f t="shared" si="59"/>
        <v>FORA DE PRAZO</v>
      </c>
      <c r="L282" s="249" t="s">
        <v>3984</v>
      </c>
      <c r="M282" s="250">
        <v>727</v>
      </c>
      <c r="N282" s="249" t="s">
        <v>879</v>
      </c>
      <c r="O282" s="249" t="s">
        <v>816</v>
      </c>
      <c r="P282" s="249" t="s">
        <v>817</v>
      </c>
      <c r="Q282" s="249" t="s">
        <v>3985</v>
      </c>
      <c r="R282" s="249"/>
      <c r="S282" s="249" t="s">
        <v>3986</v>
      </c>
      <c r="T282" s="249" t="s">
        <v>3987</v>
      </c>
      <c r="U282" s="251">
        <v>45077</v>
      </c>
      <c r="V282" s="235" t="s">
        <v>3988</v>
      </c>
      <c r="W282" s="251">
        <v>45164</v>
      </c>
      <c r="X282" s="249" t="s">
        <v>825</v>
      </c>
      <c r="Y282" s="249" t="s">
        <v>906</v>
      </c>
      <c r="Z282" s="252" t="s">
        <v>2013</v>
      </c>
      <c r="AA282" s="252" t="s">
        <v>825</v>
      </c>
      <c r="AB282" s="252" t="s">
        <v>825</v>
      </c>
      <c r="AC282" s="252" t="s">
        <v>2014</v>
      </c>
      <c r="AD282" s="252" t="s">
        <v>1150</v>
      </c>
      <c r="AE282" s="331">
        <f t="shared" si="57"/>
        <v>4000</v>
      </c>
      <c r="AF282" s="331"/>
      <c r="AG282" s="329"/>
      <c r="AH282" s="335" t="s">
        <v>3989</v>
      </c>
      <c r="AI282" s="267" t="s">
        <v>825</v>
      </c>
      <c r="AJ282" s="265" t="s">
        <v>825</v>
      </c>
      <c r="AK282" s="249" t="s">
        <v>825</v>
      </c>
      <c r="AL282" s="253" t="s">
        <v>1276</v>
      </c>
      <c r="AM282" s="249" t="s">
        <v>828</v>
      </c>
      <c r="AN282" s="249" t="s">
        <v>829</v>
      </c>
      <c r="AO282" s="249" t="s">
        <v>1132</v>
      </c>
      <c r="AP282" s="249">
        <v>11999415776</v>
      </c>
      <c r="AQ282" s="269" t="s">
        <v>3990</v>
      </c>
      <c r="AR282" s="249" t="s">
        <v>3991</v>
      </c>
      <c r="AS282" s="249"/>
      <c r="AT282" s="251"/>
      <c r="AU282" s="251"/>
      <c r="AV282" s="251"/>
      <c r="AW282" s="251"/>
      <c r="AX282" s="251"/>
      <c r="AY282" s="250">
        <f t="shared" si="55"/>
        <v>0</v>
      </c>
      <c r="AZ282" s="250"/>
      <c r="BA282" s="250">
        <f t="shared" si="54"/>
        <v>4000</v>
      </c>
      <c r="BB282" s="269" t="s">
        <v>3992</v>
      </c>
      <c r="BC282" s="269"/>
      <c r="BD282" s="269"/>
      <c r="BE282" s="269"/>
      <c r="BF282" s="269"/>
      <c r="BG282" s="271" t="s">
        <v>3043</v>
      </c>
      <c r="BH282" s="249"/>
    </row>
    <row r="283" spans="1:60" ht="30" hidden="1" customHeight="1" x14ac:dyDescent="0.35">
      <c r="A283" s="245" t="s">
        <v>1999</v>
      </c>
      <c r="B283" s="250">
        <v>516</v>
      </c>
      <c r="C283" s="249">
        <v>2023</v>
      </c>
      <c r="D283" s="249"/>
      <c r="E283" s="249" t="s">
        <v>836</v>
      </c>
      <c r="F283" s="249" t="s">
        <v>813</v>
      </c>
      <c r="G283" s="250">
        <f t="shared" ca="1" si="58"/>
        <v>-321</v>
      </c>
      <c r="H283" s="251">
        <v>45070</v>
      </c>
      <c r="I283" s="249">
        <f t="shared" si="56"/>
        <v>2</v>
      </c>
      <c r="J283" s="251">
        <v>45072</v>
      </c>
      <c r="K283" s="249" t="str">
        <f t="shared" si="59"/>
        <v>FORA DE PRAZO</v>
      </c>
      <c r="L283" s="249" t="s">
        <v>3993</v>
      </c>
      <c r="M283" s="250">
        <v>1030</v>
      </c>
      <c r="N283" s="249" t="s">
        <v>879</v>
      </c>
      <c r="O283" s="249" t="s">
        <v>816</v>
      </c>
      <c r="P283" s="249" t="s">
        <v>817</v>
      </c>
      <c r="Q283" s="249" t="s">
        <v>2646</v>
      </c>
      <c r="R283" s="249"/>
      <c r="S283" s="249" t="s">
        <v>2647</v>
      </c>
      <c r="T283" s="249" t="s">
        <v>3994</v>
      </c>
      <c r="U283" s="251">
        <v>45063</v>
      </c>
      <c r="V283" s="235" t="s">
        <v>3988</v>
      </c>
      <c r="W283" s="251">
        <v>45164</v>
      </c>
      <c r="X283" s="249" t="s">
        <v>825</v>
      </c>
      <c r="Y283" s="249" t="s">
        <v>906</v>
      </c>
      <c r="Z283" s="252" t="s">
        <v>2013</v>
      </c>
      <c r="AA283" s="252" t="s">
        <v>825</v>
      </c>
      <c r="AB283" s="252" t="s">
        <v>825</v>
      </c>
      <c r="AC283" s="252" t="s">
        <v>2014</v>
      </c>
      <c r="AD283" s="252" t="s">
        <v>1464</v>
      </c>
      <c r="AE283" s="331">
        <f t="shared" si="57"/>
        <v>3000</v>
      </c>
      <c r="AF283" s="331"/>
      <c r="AG283" s="329"/>
      <c r="AH283" s="335" t="s">
        <v>3995</v>
      </c>
      <c r="AI283" s="267" t="s">
        <v>825</v>
      </c>
      <c r="AJ283" s="265" t="s">
        <v>825</v>
      </c>
      <c r="AK283" s="249" t="s">
        <v>825</v>
      </c>
      <c r="AL283" s="253" t="s">
        <v>1276</v>
      </c>
      <c r="AM283" s="249" t="s">
        <v>997</v>
      </c>
      <c r="AN283" s="249" t="s">
        <v>829</v>
      </c>
      <c r="AO283" s="249" t="s">
        <v>1132</v>
      </c>
      <c r="AP283" s="249" t="s">
        <v>3996</v>
      </c>
      <c r="AQ283" s="269" t="s">
        <v>3997</v>
      </c>
      <c r="AR283" s="249" t="s">
        <v>3998</v>
      </c>
      <c r="AS283" s="249"/>
      <c r="AT283" s="251"/>
      <c r="AU283" s="251"/>
      <c r="AV283" s="251"/>
      <c r="AW283" s="251"/>
      <c r="AX283" s="251"/>
      <c r="AY283" s="250">
        <f t="shared" si="55"/>
        <v>0</v>
      </c>
      <c r="AZ283" s="250"/>
      <c r="BA283" s="250">
        <f t="shared" si="54"/>
        <v>3000</v>
      </c>
      <c r="BB283" s="269" t="s">
        <v>3999</v>
      </c>
      <c r="BC283" s="269"/>
      <c r="BD283" s="269"/>
      <c r="BE283" s="269"/>
      <c r="BF283" s="269"/>
      <c r="BG283" s="269" t="s">
        <v>2049</v>
      </c>
      <c r="BH283" s="249"/>
    </row>
    <row r="284" spans="1:60" ht="30" hidden="1" customHeight="1" x14ac:dyDescent="0.35">
      <c r="A284" s="245" t="s">
        <v>1999</v>
      </c>
      <c r="B284" s="250">
        <v>542</v>
      </c>
      <c r="C284" s="249">
        <v>2023</v>
      </c>
      <c r="D284" s="249"/>
      <c r="E284" s="249" t="s">
        <v>836</v>
      </c>
      <c r="F284" s="249" t="s">
        <v>813</v>
      </c>
      <c r="G284" s="250">
        <f t="shared" ca="1" si="58"/>
        <v>-288</v>
      </c>
      <c r="H284" s="251">
        <v>45072</v>
      </c>
      <c r="I284" s="249">
        <f t="shared" si="56"/>
        <v>33</v>
      </c>
      <c r="J284" s="251">
        <v>45105</v>
      </c>
      <c r="K284" s="249" t="str">
        <f t="shared" si="59"/>
        <v>DENTRO DO PRAZO</v>
      </c>
      <c r="L284" s="249" t="s">
        <v>4000</v>
      </c>
      <c r="M284" s="250">
        <v>1343</v>
      </c>
      <c r="N284" s="249" t="s">
        <v>839</v>
      </c>
      <c r="O284" s="249" t="s">
        <v>840</v>
      </c>
      <c r="P284" s="249" t="s">
        <v>637</v>
      </c>
      <c r="Q284" s="249" t="s">
        <v>2042</v>
      </c>
      <c r="R284" s="249"/>
      <c r="S284" s="249" t="s">
        <v>2043</v>
      </c>
      <c r="T284" s="249" t="s">
        <v>2044</v>
      </c>
      <c r="U284" s="251">
        <v>45107</v>
      </c>
      <c r="V284" s="235" t="s">
        <v>4001</v>
      </c>
      <c r="W284" s="251">
        <v>45837</v>
      </c>
      <c r="X284" s="250">
        <f ca="1">W284-TODAY()</f>
        <v>444</v>
      </c>
      <c r="Y284" s="249" t="s">
        <v>1211</v>
      </c>
      <c r="Z284" s="252" t="s">
        <v>2013</v>
      </c>
      <c r="AA284" s="252" t="s">
        <v>825</v>
      </c>
      <c r="AB284" s="252" t="s">
        <v>825</v>
      </c>
      <c r="AC284" s="252"/>
      <c r="AD284" s="252" t="s">
        <v>2013</v>
      </c>
      <c r="AE284" s="252">
        <v>0</v>
      </c>
      <c r="AF284" s="252"/>
      <c r="AG284" s="329"/>
      <c r="AH284" s="329"/>
      <c r="AI284" s="267" t="s">
        <v>825</v>
      </c>
      <c r="AJ284" s="265" t="s">
        <v>825</v>
      </c>
      <c r="AK284" s="249" t="s">
        <v>825</v>
      </c>
      <c r="AL284" s="253" t="s">
        <v>907</v>
      </c>
      <c r="AM284" s="249" t="s">
        <v>1035</v>
      </c>
      <c r="AN284" s="249" t="s">
        <v>19</v>
      </c>
      <c r="AO284" s="249" t="s">
        <v>13</v>
      </c>
      <c r="AP284" s="249"/>
      <c r="AQ284" s="269"/>
      <c r="AR284" s="249"/>
      <c r="AS284" s="249"/>
      <c r="AT284" s="251"/>
      <c r="AU284" s="251"/>
      <c r="AV284" s="251"/>
      <c r="AW284" s="251"/>
      <c r="AX284" s="251"/>
      <c r="AY284" s="250">
        <f t="shared" si="55"/>
        <v>0</v>
      </c>
      <c r="AZ284" s="250"/>
      <c r="BA284" s="250">
        <f t="shared" si="54"/>
        <v>0</v>
      </c>
      <c r="BB284" s="271" t="s">
        <v>4002</v>
      </c>
      <c r="BC284" s="269"/>
      <c r="BD284" s="269"/>
      <c r="BE284" s="269"/>
      <c r="BF284" s="269"/>
      <c r="BG284" s="269"/>
      <c r="BH284" s="249"/>
    </row>
    <row r="285" spans="1:60" ht="30" hidden="1" customHeight="1" x14ac:dyDescent="0.35">
      <c r="A285" s="245" t="s">
        <v>1999</v>
      </c>
      <c r="B285" s="250">
        <v>638</v>
      </c>
      <c r="C285" s="249">
        <v>2023</v>
      </c>
      <c r="D285" s="249"/>
      <c r="E285" s="249" t="s">
        <v>836</v>
      </c>
      <c r="F285" s="249" t="s">
        <v>813</v>
      </c>
      <c r="G285" s="250">
        <f t="shared" ca="1" si="58"/>
        <v>-317</v>
      </c>
      <c r="H285" s="251">
        <v>45072</v>
      </c>
      <c r="I285" s="249">
        <f t="shared" si="56"/>
        <v>4</v>
      </c>
      <c r="J285" s="251">
        <v>45076</v>
      </c>
      <c r="K285" s="249" t="str">
        <f t="shared" si="59"/>
        <v>FORA DE PRAZO</v>
      </c>
      <c r="L285" s="249" t="s">
        <v>4003</v>
      </c>
      <c r="M285" s="250">
        <v>1307</v>
      </c>
      <c r="N285" s="249" t="s">
        <v>1016</v>
      </c>
      <c r="O285" s="249" t="s">
        <v>816</v>
      </c>
      <c r="P285" s="249" t="s">
        <v>817</v>
      </c>
      <c r="Q285" s="249" t="s">
        <v>4004</v>
      </c>
      <c r="R285" s="249"/>
      <c r="S285" s="249" t="s">
        <v>4005</v>
      </c>
      <c r="T285" s="249" t="s">
        <v>4006</v>
      </c>
      <c r="U285" s="251">
        <v>45097</v>
      </c>
      <c r="V285" s="235" t="s">
        <v>2588</v>
      </c>
      <c r="W285" s="251">
        <v>45097</v>
      </c>
      <c r="X285" s="249" t="s">
        <v>825</v>
      </c>
      <c r="Y285" s="249" t="s">
        <v>4007</v>
      </c>
      <c r="Z285" s="252" t="s">
        <v>2013</v>
      </c>
      <c r="AA285" s="252" t="s">
        <v>825</v>
      </c>
      <c r="AB285" s="252" t="s">
        <v>825</v>
      </c>
      <c r="AC285" s="252" t="s">
        <v>2014</v>
      </c>
      <c r="AD285" s="252" t="s">
        <v>1816</v>
      </c>
      <c r="AE285" s="331">
        <f t="shared" ref="AE285:AE302" si="60">AG285+AH285-AF285</f>
        <v>0</v>
      </c>
      <c r="AF285" s="331">
        <v>13000</v>
      </c>
      <c r="AG285" s="329"/>
      <c r="AH285" s="335" t="s">
        <v>4008</v>
      </c>
      <c r="AI285" s="267" t="s">
        <v>825</v>
      </c>
      <c r="AJ285" s="265" t="s">
        <v>825</v>
      </c>
      <c r="AK285" s="249" t="s">
        <v>825</v>
      </c>
      <c r="AL285" s="253" t="s">
        <v>2484</v>
      </c>
      <c r="AM285" s="249" t="s">
        <v>828</v>
      </c>
      <c r="AN285" s="249" t="s">
        <v>908</v>
      </c>
      <c r="AO285" s="249" t="s">
        <v>1132</v>
      </c>
      <c r="AP285" s="249" t="s">
        <v>4009</v>
      </c>
      <c r="AQ285" s="269" t="s">
        <v>4010</v>
      </c>
      <c r="AR285" s="249" t="s">
        <v>4011</v>
      </c>
      <c r="AS285" s="249"/>
      <c r="AT285" s="251"/>
      <c r="AU285" s="251"/>
      <c r="AV285" s="251"/>
      <c r="AW285" s="251"/>
      <c r="AX285" s="251"/>
      <c r="AY285" s="250">
        <f t="shared" si="55"/>
        <v>0</v>
      </c>
      <c r="AZ285" s="250"/>
      <c r="BA285" s="250">
        <f t="shared" si="54"/>
        <v>13000</v>
      </c>
      <c r="BB285" s="269" t="s">
        <v>4012</v>
      </c>
      <c r="BC285" s="269"/>
      <c r="BD285" s="269"/>
      <c r="BE285" s="269"/>
      <c r="BF285" s="269"/>
      <c r="BG285" s="269"/>
      <c r="BH285" s="249"/>
    </row>
    <row r="286" spans="1:60" ht="30" hidden="1" customHeight="1" x14ac:dyDescent="0.35">
      <c r="A286" s="245" t="s">
        <v>1999</v>
      </c>
      <c r="B286" s="250">
        <v>639</v>
      </c>
      <c r="C286" s="249">
        <v>2023</v>
      </c>
      <c r="D286" s="249"/>
      <c r="E286" s="249" t="s">
        <v>812</v>
      </c>
      <c r="F286" s="249" t="s">
        <v>813</v>
      </c>
      <c r="G286" s="250">
        <f t="shared" ca="1" si="58"/>
        <v>-317</v>
      </c>
      <c r="H286" s="251">
        <v>45072</v>
      </c>
      <c r="I286" s="249">
        <f t="shared" si="56"/>
        <v>4</v>
      </c>
      <c r="J286" s="251">
        <v>45076</v>
      </c>
      <c r="K286" s="249" t="str">
        <f t="shared" si="59"/>
        <v>FORA DE PRAZO</v>
      </c>
      <c r="L286" s="249" t="s">
        <v>4013</v>
      </c>
      <c r="M286" s="250">
        <v>929</v>
      </c>
      <c r="N286" s="249" t="s">
        <v>879</v>
      </c>
      <c r="O286" s="249" t="s">
        <v>816</v>
      </c>
      <c r="P286" s="249" t="s">
        <v>817</v>
      </c>
      <c r="Q286" s="249" t="s">
        <v>4014</v>
      </c>
      <c r="R286" s="249"/>
      <c r="S286" s="249" t="s">
        <v>4015</v>
      </c>
      <c r="T286" s="249" t="s">
        <v>4016</v>
      </c>
      <c r="U286" s="251">
        <v>45084</v>
      </c>
      <c r="V286" s="235" t="s">
        <v>4017</v>
      </c>
      <c r="W286" s="251">
        <v>45092</v>
      </c>
      <c r="X286" s="249" t="s">
        <v>825</v>
      </c>
      <c r="Y286" s="249" t="s">
        <v>4007</v>
      </c>
      <c r="Z286" s="252" t="s">
        <v>2013</v>
      </c>
      <c r="AA286" s="252" t="s">
        <v>825</v>
      </c>
      <c r="AB286" s="252" t="s">
        <v>825</v>
      </c>
      <c r="AC286" s="252" t="s">
        <v>2014</v>
      </c>
      <c r="AD286" s="252" t="s">
        <v>1081</v>
      </c>
      <c r="AE286" s="331">
        <f t="shared" si="60"/>
        <v>0</v>
      </c>
      <c r="AF286" s="331">
        <v>8000</v>
      </c>
      <c r="AG286" s="329"/>
      <c r="AH286" s="335" t="s">
        <v>3972</v>
      </c>
      <c r="AI286" s="267" t="s">
        <v>825</v>
      </c>
      <c r="AJ286" s="265" t="s">
        <v>825</v>
      </c>
      <c r="AK286" s="249" t="s">
        <v>825</v>
      </c>
      <c r="AL286" s="253" t="s">
        <v>2484</v>
      </c>
      <c r="AM286" s="249" t="s">
        <v>828</v>
      </c>
      <c r="AN286" s="249" t="s">
        <v>908</v>
      </c>
      <c r="AO286" s="249" t="s">
        <v>1132</v>
      </c>
      <c r="AP286" s="249" t="s">
        <v>4018</v>
      </c>
      <c r="AQ286" s="269" t="s">
        <v>4019</v>
      </c>
      <c r="AR286" s="249" t="s">
        <v>4020</v>
      </c>
      <c r="AS286" s="249"/>
      <c r="AT286" s="251"/>
      <c r="AU286" s="251"/>
      <c r="AV286" s="251"/>
      <c r="AW286" s="251"/>
      <c r="AX286" s="251"/>
      <c r="AY286" s="250">
        <f t="shared" si="55"/>
        <v>0</v>
      </c>
      <c r="AZ286" s="250"/>
      <c r="BA286" s="250">
        <f t="shared" si="54"/>
        <v>8000</v>
      </c>
      <c r="BB286" s="269" t="s">
        <v>4021</v>
      </c>
      <c r="BC286" s="269"/>
      <c r="BD286" s="269"/>
      <c r="BE286" s="269"/>
      <c r="BF286" s="269"/>
      <c r="BG286" s="273">
        <v>45314</v>
      </c>
      <c r="BH286" s="249"/>
    </row>
    <row r="287" spans="1:60" ht="30" hidden="1" customHeight="1" x14ac:dyDescent="0.35">
      <c r="A287" s="245" t="s">
        <v>1999</v>
      </c>
      <c r="B287" s="250">
        <v>640</v>
      </c>
      <c r="C287" s="249">
        <v>2023</v>
      </c>
      <c r="D287" s="249"/>
      <c r="E287" s="249" t="s">
        <v>812</v>
      </c>
      <c r="F287" s="249" t="s">
        <v>813</v>
      </c>
      <c r="G287" s="250">
        <f t="shared" ca="1" si="58"/>
        <v>-317</v>
      </c>
      <c r="H287" s="251">
        <v>45072</v>
      </c>
      <c r="I287" s="249">
        <f t="shared" si="56"/>
        <v>4</v>
      </c>
      <c r="J287" s="251">
        <v>45076</v>
      </c>
      <c r="K287" s="249" t="str">
        <f t="shared" si="59"/>
        <v>FORA DE PRAZO</v>
      </c>
      <c r="L287" s="249" t="s">
        <v>4022</v>
      </c>
      <c r="M287" s="250">
        <v>745</v>
      </c>
      <c r="N287" s="249" t="s">
        <v>879</v>
      </c>
      <c r="O287" s="249" t="s">
        <v>816</v>
      </c>
      <c r="P287" s="249" t="s">
        <v>817</v>
      </c>
      <c r="Q287" s="249" t="s">
        <v>4023</v>
      </c>
      <c r="R287" s="249"/>
      <c r="S287" s="249" t="s">
        <v>4024</v>
      </c>
      <c r="T287" s="249" t="s">
        <v>4016</v>
      </c>
      <c r="U287" s="251">
        <v>45080</v>
      </c>
      <c r="V287" s="235" t="s">
        <v>4017</v>
      </c>
      <c r="W287" s="251">
        <v>45092</v>
      </c>
      <c r="X287" s="249" t="s">
        <v>825</v>
      </c>
      <c r="Y287" s="249" t="s">
        <v>4007</v>
      </c>
      <c r="Z287" s="252" t="s">
        <v>2013</v>
      </c>
      <c r="AA287" s="252" t="s">
        <v>825</v>
      </c>
      <c r="AB287" s="252" t="s">
        <v>825</v>
      </c>
      <c r="AC287" s="252" t="s">
        <v>2014</v>
      </c>
      <c r="AD287" s="252" t="s">
        <v>1081</v>
      </c>
      <c r="AE287" s="331">
        <f t="shared" si="60"/>
        <v>0</v>
      </c>
      <c r="AF287" s="331">
        <v>8000</v>
      </c>
      <c r="AG287" s="329"/>
      <c r="AH287" s="335" t="s">
        <v>3972</v>
      </c>
      <c r="AI287" s="267" t="s">
        <v>825</v>
      </c>
      <c r="AJ287" s="265" t="s">
        <v>825</v>
      </c>
      <c r="AK287" s="249" t="s">
        <v>825</v>
      </c>
      <c r="AL287" s="253" t="s">
        <v>2484</v>
      </c>
      <c r="AM287" s="249" t="s">
        <v>828</v>
      </c>
      <c r="AN287" s="249" t="s">
        <v>908</v>
      </c>
      <c r="AO287" s="249" t="s">
        <v>1132</v>
      </c>
      <c r="AP287" s="249" t="s">
        <v>4025</v>
      </c>
      <c r="AQ287" s="269" t="s">
        <v>4026</v>
      </c>
      <c r="AR287" s="249" t="s">
        <v>4027</v>
      </c>
      <c r="AS287" s="249"/>
      <c r="AT287" s="251"/>
      <c r="AU287" s="251"/>
      <c r="AV287" s="251"/>
      <c r="AW287" s="251"/>
      <c r="AX287" s="251"/>
      <c r="AY287" s="250">
        <f t="shared" si="55"/>
        <v>0</v>
      </c>
      <c r="AZ287" s="250"/>
      <c r="BA287" s="250">
        <f t="shared" si="54"/>
        <v>8000</v>
      </c>
      <c r="BB287" s="269" t="s">
        <v>4028</v>
      </c>
      <c r="BC287" s="269"/>
      <c r="BD287" s="269"/>
      <c r="BE287" s="269"/>
      <c r="BF287" s="269"/>
      <c r="BG287" s="273">
        <v>45314</v>
      </c>
      <c r="BH287" s="249"/>
    </row>
    <row r="288" spans="1:60" ht="30" hidden="1" customHeight="1" x14ac:dyDescent="0.35">
      <c r="A288" s="245" t="s">
        <v>1999</v>
      </c>
      <c r="B288" s="250">
        <v>644</v>
      </c>
      <c r="C288" s="249">
        <v>2023</v>
      </c>
      <c r="D288" s="249"/>
      <c r="E288" s="249" t="s">
        <v>812</v>
      </c>
      <c r="F288" s="249" t="s">
        <v>813</v>
      </c>
      <c r="G288" s="250">
        <f t="shared" ca="1" si="58"/>
        <v>-314</v>
      </c>
      <c r="H288" s="251">
        <v>45075</v>
      </c>
      <c r="I288" s="249">
        <f t="shared" si="56"/>
        <v>4</v>
      </c>
      <c r="J288" s="251">
        <v>45079</v>
      </c>
      <c r="K288" s="249" t="str">
        <f t="shared" si="59"/>
        <v>FORA DE PRAZO</v>
      </c>
      <c r="L288" s="249" t="s">
        <v>4029</v>
      </c>
      <c r="M288" s="250" t="s">
        <v>4030</v>
      </c>
      <c r="N288" s="249" t="s">
        <v>1016</v>
      </c>
      <c r="O288" s="249" t="s">
        <v>816</v>
      </c>
      <c r="P288" s="249" t="s">
        <v>817</v>
      </c>
      <c r="Q288" s="249" t="s">
        <v>4031</v>
      </c>
      <c r="R288" s="249"/>
      <c r="S288" s="249" t="s">
        <v>4032</v>
      </c>
      <c r="T288" s="249" t="s">
        <v>4033</v>
      </c>
      <c r="U288" s="251">
        <v>45107</v>
      </c>
      <c r="V288" s="235" t="s">
        <v>4034</v>
      </c>
      <c r="W288" s="251">
        <v>45079</v>
      </c>
      <c r="X288" s="249" t="s">
        <v>825</v>
      </c>
      <c r="Y288" s="249" t="s">
        <v>4007</v>
      </c>
      <c r="Z288" s="252" t="s">
        <v>2013</v>
      </c>
      <c r="AA288" s="252" t="s">
        <v>825</v>
      </c>
      <c r="AB288" s="252" t="s">
        <v>825</v>
      </c>
      <c r="AC288" s="252" t="s">
        <v>2014</v>
      </c>
      <c r="AD288" s="252">
        <v>750</v>
      </c>
      <c r="AE288" s="331">
        <f t="shared" si="60"/>
        <v>0</v>
      </c>
      <c r="AF288" s="331">
        <v>750</v>
      </c>
      <c r="AG288" s="329"/>
      <c r="AH288" s="335" t="s">
        <v>4035</v>
      </c>
      <c r="AI288" s="267" t="s">
        <v>825</v>
      </c>
      <c r="AJ288" s="265" t="s">
        <v>825</v>
      </c>
      <c r="AK288" s="249" t="s">
        <v>825</v>
      </c>
      <c r="AL288" s="253" t="s">
        <v>2484</v>
      </c>
      <c r="AM288" s="249" t="s">
        <v>1949</v>
      </c>
      <c r="AN288" s="249" t="s">
        <v>28</v>
      </c>
      <c r="AO288" s="249" t="s">
        <v>1132</v>
      </c>
      <c r="AP288" s="249" t="s">
        <v>4036</v>
      </c>
      <c r="AQ288" s="269" t="s">
        <v>4037</v>
      </c>
      <c r="AR288" s="249" t="s">
        <v>4038</v>
      </c>
      <c r="AS288" s="249"/>
      <c r="AT288" s="251"/>
      <c r="AU288" s="251"/>
      <c r="AV288" s="251"/>
      <c r="AW288" s="251"/>
      <c r="AX288" s="251"/>
      <c r="AY288" s="250">
        <f t="shared" si="55"/>
        <v>0</v>
      </c>
      <c r="AZ288" s="250"/>
      <c r="BA288" s="250">
        <f t="shared" si="54"/>
        <v>750</v>
      </c>
      <c r="BB288" s="269" t="s">
        <v>4039</v>
      </c>
      <c r="BC288" s="269"/>
      <c r="BD288" s="269"/>
      <c r="BE288" s="269"/>
      <c r="BF288" s="269"/>
      <c r="BG288" s="273">
        <v>44949</v>
      </c>
      <c r="BH288" s="249"/>
    </row>
    <row r="289" spans="1:60" ht="30" hidden="1" customHeight="1" x14ac:dyDescent="0.35">
      <c r="A289" s="245" t="s">
        <v>1999</v>
      </c>
      <c r="B289" s="250">
        <v>647</v>
      </c>
      <c r="C289" s="249">
        <v>2023</v>
      </c>
      <c r="D289" s="249"/>
      <c r="E289" s="249" t="s">
        <v>812</v>
      </c>
      <c r="F289" s="249" t="s">
        <v>813</v>
      </c>
      <c r="G289" s="250">
        <f t="shared" ca="1" si="58"/>
        <v>-313</v>
      </c>
      <c r="H289" s="251">
        <v>45076</v>
      </c>
      <c r="I289" s="249">
        <f t="shared" ref="I289:I320" si="61">_xlfn.DAYS(J289,H289)</f>
        <v>4</v>
      </c>
      <c r="J289" s="251">
        <v>45080</v>
      </c>
      <c r="K289" s="249" t="str">
        <f t="shared" si="59"/>
        <v>FORA DE PRAZO</v>
      </c>
      <c r="L289" s="249" t="s">
        <v>4040</v>
      </c>
      <c r="M289" s="250" t="s">
        <v>4041</v>
      </c>
      <c r="N289" s="249" t="s">
        <v>879</v>
      </c>
      <c r="O289" s="249" t="s">
        <v>816</v>
      </c>
      <c r="P289" s="249" t="s">
        <v>817</v>
      </c>
      <c r="Q289" s="249" t="s">
        <v>2982</v>
      </c>
      <c r="R289" s="249"/>
      <c r="S289" s="249" t="s">
        <v>2983</v>
      </c>
      <c r="T289" s="249" t="s">
        <v>4042</v>
      </c>
      <c r="U289" s="251">
        <v>45107</v>
      </c>
      <c r="V289" s="235" t="s">
        <v>4043</v>
      </c>
      <c r="W289" s="251">
        <v>45080</v>
      </c>
      <c r="X289" s="249" t="s">
        <v>825</v>
      </c>
      <c r="Y289" s="249" t="s">
        <v>4007</v>
      </c>
      <c r="Z289" s="252" t="s">
        <v>2013</v>
      </c>
      <c r="AA289" s="252" t="s">
        <v>825</v>
      </c>
      <c r="AB289" s="252" t="s">
        <v>825</v>
      </c>
      <c r="AC289" s="252" t="s">
        <v>2014</v>
      </c>
      <c r="AD289" s="252" t="s">
        <v>1223</v>
      </c>
      <c r="AE289" s="331">
        <f t="shared" si="60"/>
        <v>0</v>
      </c>
      <c r="AF289" s="331">
        <v>3000</v>
      </c>
      <c r="AG289" s="329"/>
      <c r="AH289" s="335" t="s">
        <v>3995</v>
      </c>
      <c r="AI289" s="267" t="s">
        <v>825</v>
      </c>
      <c r="AJ289" s="265" t="s">
        <v>825</v>
      </c>
      <c r="AK289" s="249" t="s">
        <v>825</v>
      </c>
      <c r="AL289" s="253" t="s">
        <v>2484</v>
      </c>
      <c r="AM289" s="249" t="s">
        <v>828</v>
      </c>
      <c r="AN289" s="249" t="s">
        <v>908</v>
      </c>
      <c r="AO289" s="249" t="s">
        <v>1132</v>
      </c>
      <c r="AP289" s="249" t="s">
        <v>4044</v>
      </c>
      <c r="AQ289" s="269" t="s">
        <v>4045</v>
      </c>
      <c r="AR289" s="249" t="s">
        <v>4046</v>
      </c>
      <c r="AS289" s="249"/>
      <c r="AT289" s="251"/>
      <c r="AU289" s="251"/>
      <c r="AV289" s="251"/>
      <c r="AW289" s="251"/>
      <c r="AX289" s="251"/>
      <c r="AY289" s="250">
        <f t="shared" si="55"/>
        <v>0</v>
      </c>
      <c r="AZ289" s="250"/>
      <c r="BA289" s="250">
        <f t="shared" si="54"/>
        <v>3000</v>
      </c>
      <c r="BB289" s="269" t="s">
        <v>4047</v>
      </c>
      <c r="BC289" s="269"/>
      <c r="BD289" s="269"/>
      <c r="BE289" s="269"/>
      <c r="BF289" s="269"/>
      <c r="BG289" s="273">
        <v>45314</v>
      </c>
      <c r="BH289" s="249"/>
    </row>
    <row r="290" spans="1:60" ht="30" hidden="1" customHeight="1" x14ac:dyDescent="0.35">
      <c r="A290" s="245" t="s">
        <v>1999</v>
      </c>
      <c r="B290" s="250">
        <v>712</v>
      </c>
      <c r="C290" s="249">
        <v>2023</v>
      </c>
      <c r="D290" s="249"/>
      <c r="E290" s="249" t="s">
        <v>812</v>
      </c>
      <c r="F290" s="249" t="s">
        <v>813</v>
      </c>
      <c r="G290" s="250">
        <f t="shared" ca="1" si="58"/>
        <v>-293</v>
      </c>
      <c r="H290" s="251">
        <v>45077</v>
      </c>
      <c r="I290" s="249">
        <f t="shared" si="61"/>
        <v>23</v>
      </c>
      <c r="J290" s="251">
        <v>45100</v>
      </c>
      <c r="K290" s="249" t="str">
        <f t="shared" si="59"/>
        <v>DENTRO DO PRAZO</v>
      </c>
      <c r="L290" s="249" t="s">
        <v>4048</v>
      </c>
      <c r="M290" s="250" t="s">
        <v>4049</v>
      </c>
      <c r="N290" s="249" t="s">
        <v>879</v>
      </c>
      <c r="O290" s="249" t="s">
        <v>816</v>
      </c>
      <c r="P290" s="249" t="s">
        <v>817</v>
      </c>
      <c r="Q290" s="249" t="s">
        <v>4050</v>
      </c>
      <c r="R290" s="249"/>
      <c r="S290" s="249" t="s">
        <v>4051</v>
      </c>
      <c r="T290" s="249" t="s">
        <v>4052</v>
      </c>
      <c r="U290" s="251">
        <v>45097</v>
      </c>
      <c r="V290" s="235" t="s">
        <v>4053</v>
      </c>
      <c r="W290" s="251">
        <v>45101</v>
      </c>
      <c r="X290" s="249" t="s">
        <v>825</v>
      </c>
      <c r="Y290" s="249" t="s">
        <v>823</v>
      </c>
      <c r="Z290" s="252" t="s">
        <v>2013</v>
      </c>
      <c r="AA290" s="252" t="s">
        <v>825</v>
      </c>
      <c r="AB290" s="252" t="s">
        <v>825</v>
      </c>
      <c r="AC290" s="252" t="s">
        <v>2014</v>
      </c>
      <c r="AD290" s="252" t="s">
        <v>1287</v>
      </c>
      <c r="AE290" s="331">
        <f t="shared" si="60"/>
        <v>0</v>
      </c>
      <c r="AF290" s="331">
        <v>7000</v>
      </c>
      <c r="AG290" s="329"/>
      <c r="AH290" s="335">
        <v>7000</v>
      </c>
      <c r="AI290" s="267" t="s">
        <v>825</v>
      </c>
      <c r="AJ290" s="265" t="s">
        <v>825</v>
      </c>
      <c r="AK290" s="249" t="s">
        <v>825</v>
      </c>
      <c r="AL290" s="253" t="s">
        <v>2484</v>
      </c>
      <c r="AM290" s="249" t="s">
        <v>828</v>
      </c>
      <c r="AN290" s="249" t="s">
        <v>35</v>
      </c>
      <c r="AO290" s="249" t="s">
        <v>1132</v>
      </c>
      <c r="AP290" s="249" t="s">
        <v>4054</v>
      </c>
      <c r="AQ290" s="269" t="s">
        <v>4055</v>
      </c>
      <c r="AR290" s="249" t="s">
        <v>4056</v>
      </c>
      <c r="AS290" s="249"/>
      <c r="AT290" s="251"/>
      <c r="AU290" s="251"/>
      <c r="AV290" s="251"/>
      <c r="AW290" s="251"/>
      <c r="AX290" s="251"/>
      <c r="AY290" s="250">
        <f t="shared" si="55"/>
        <v>0</v>
      </c>
      <c r="AZ290" s="250"/>
      <c r="BA290" s="250">
        <f t="shared" si="54"/>
        <v>7000</v>
      </c>
      <c r="BB290" s="269" t="s">
        <v>4057</v>
      </c>
      <c r="BC290" s="269"/>
      <c r="BD290" s="269"/>
      <c r="BE290" s="269"/>
      <c r="BF290" s="269"/>
      <c r="BG290" s="273">
        <v>45314</v>
      </c>
      <c r="BH290" s="249"/>
    </row>
    <row r="291" spans="1:60" ht="30" hidden="1" customHeight="1" x14ac:dyDescent="0.35">
      <c r="A291" s="245" t="s">
        <v>1999</v>
      </c>
      <c r="B291" s="250">
        <v>713</v>
      </c>
      <c r="C291" s="249">
        <v>2023</v>
      </c>
      <c r="D291" s="249"/>
      <c r="E291" s="249" t="s">
        <v>812</v>
      </c>
      <c r="F291" s="249" t="s">
        <v>1936</v>
      </c>
      <c r="G291" s="250">
        <f t="shared" ca="1" si="58"/>
        <v>-311</v>
      </c>
      <c r="H291" s="251">
        <v>45077</v>
      </c>
      <c r="I291" s="249">
        <f t="shared" si="61"/>
        <v>5</v>
      </c>
      <c r="J291" s="251">
        <v>45082</v>
      </c>
      <c r="K291" s="249" t="str">
        <f t="shared" si="59"/>
        <v>FORA DE PRAZO</v>
      </c>
      <c r="L291" s="249" t="s">
        <v>4058</v>
      </c>
      <c r="M291" s="250">
        <v>1033</v>
      </c>
      <c r="N291" s="249" t="s">
        <v>4059</v>
      </c>
      <c r="O291" s="249" t="s">
        <v>816</v>
      </c>
      <c r="P291" s="249" t="s">
        <v>1970</v>
      </c>
      <c r="Q291" s="249" t="s">
        <v>4060</v>
      </c>
      <c r="R291" s="249"/>
      <c r="S291" s="249" t="s">
        <v>4061</v>
      </c>
      <c r="T291" s="249" t="s">
        <v>4062</v>
      </c>
      <c r="U291" s="251">
        <v>45097</v>
      </c>
      <c r="V291" s="235" t="s">
        <v>4063</v>
      </c>
      <c r="W291" s="251">
        <v>45092</v>
      </c>
      <c r="X291" s="249" t="s">
        <v>825</v>
      </c>
      <c r="Y291" s="249" t="s">
        <v>906</v>
      </c>
      <c r="Z291" s="252" t="s">
        <v>2013</v>
      </c>
      <c r="AA291" s="252" t="s">
        <v>825</v>
      </c>
      <c r="AB291" s="252" t="s">
        <v>825</v>
      </c>
      <c r="AC291" s="252" t="s">
        <v>2014</v>
      </c>
      <c r="AD291" s="252" t="s">
        <v>4064</v>
      </c>
      <c r="AE291" s="331">
        <f t="shared" si="60"/>
        <v>1643</v>
      </c>
      <c r="AF291" s="331"/>
      <c r="AG291" s="329"/>
      <c r="AH291" s="335" t="s">
        <v>4065</v>
      </c>
      <c r="AI291" s="267" t="s">
        <v>825</v>
      </c>
      <c r="AJ291" s="265" t="s">
        <v>825</v>
      </c>
      <c r="AK291" s="249" t="s">
        <v>825</v>
      </c>
      <c r="AL291" s="253" t="s">
        <v>2484</v>
      </c>
      <c r="AM291" s="249" t="s">
        <v>1116</v>
      </c>
      <c r="AN291" s="249" t="s">
        <v>22</v>
      </c>
      <c r="AO291" s="249" t="s">
        <v>1132</v>
      </c>
      <c r="AP291" s="249" t="s">
        <v>4066</v>
      </c>
      <c r="AQ291" s="269" t="s">
        <v>4067</v>
      </c>
      <c r="AR291" s="249" t="s">
        <v>4068</v>
      </c>
      <c r="AS291" s="249"/>
      <c r="AT291" s="251"/>
      <c r="AU291" s="251"/>
      <c r="AV291" s="251"/>
      <c r="AW291" s="251"/>
      <c r="AX291" s="251"/>
      <c r="AY291" s="250">
        <f t="shared" si="55"/>
        <v>0</v>
      </c>
      <c r="AZ291" s="250"/>
      <c r="BA291" s="250">
        <f t="shared" si="54"/>
        <v>1643</v>
      </c>
      <c r="BB291" s="271" t="s">
        <v>4069</v>
      </c>
      <c r="BC291" s="269"/>
      <c r="BD291" s="269"/>
      <c r="BE291" s="269"/>
      <c r="BF291" s="269"/>
      <c r="BG291" s="271" t="s">
        <v>4070</v>
      </c>
      <c r="BH291" s="249"/>
    </row>
    <row r="292" spans="1:60" ht="30" hidden="1" customHeight="1" x14ac:dyDescent="0.35">
      <c r="A292" s="245" t="s">
        <v>1999</v>
      </c>
      <c r="B292" s="250">
        <v>714</v>
      </c>
      <c r="C292" s="249">
        <v>2023</v>
      </c>
      <c r="D292" s="249"/>
      <c r="E292" s="249" t="s">
        <v>836</v>
      </c>
      <c r="F292" s="249" t="s">
        <v>813</v>
      </c>
      <c r="G292" s="250">
        <f t="shared" ca="1" si="58"/>
        <v>-314</v>
      </c>
      <c r="H292" s="251">
        <v>45077</v>
      </c>
      <c r="I292" s="249">
        <f t="shared" si="61"/>
        <v>2</v>
      </c>
      <c r="J292" s="251">
        <v>45079</v>
      </c>
      <c r="K292" s="249" t="str">
        <f t="shared" si="59"/>
        <v>FORA DE PRAZO</v>
      </c>
      <c r="L292" s="249" t="s">
        <v>4071</v>
      </c>
      <c r="M292" s="250" t="s">
        <v>4072</v>
      </c>
      <c r="N292" s="249" t="s">
        <v>4059</v>
      </c>
      <c r="O292" s="249" t="s">
        <v>816</v>
      </c>
      <c r="P292" s="249" t="s">
        <v>1029</v>
      </c>
      <c r="Q292" s="249" t="s">
        <v>3467</v>
      </c>
      <c r="R292" s="249"/>
      <c r="S292" s="249" t="s">
        <v>3468</v>
      </c>
      <c r="T292" s="249" t="s">
        <v>4073</v>
      </c>
      <c r="U292" s="251">
        <v>45096</v>
      </c>
      <c r="V292" s="235" t="s">
        <v>4074</v>
      </c>
      <c r="W292" s="251">
        <v>45137</v>
      </c>
      <c r="X292" s="249" t="s">
        <v>825</v>
      </c>
      <c r="Y292" s="249" t="s">
        <v>906</v>
      </c>
      <c r="Z292" s="252" t="s">
        <v>2013</v>
      </c>
      <c r="AA292" s="252" t="s">
        <v>825</v>
      </c>
      <c r="AB292" s="252" t="s">
        <v>825</v>
      </c>
      <c r="AC292" s="252" t="s">
        <v>2014</v>
      </c>
      <c r="AD292" s="252" t="s">
        <v>4075</v>
      </c>
      <c r="AE292" s="331">
        <f t="shared" si="60"/>
        <v>8400</v>
      </c>
      <c r="AF292" s="331"/>
      <c r="AG292" s="329"/>
      <c r="AH292" s="335" t="s">
        <v>4076</v>
      </c>
      <c r="AI292" s="267" t="s">
        <v>825</v>
      </c>
      <c r="AJ292" s="265" t="s">
        <v>825</v>
      </c>
      <c r="AK292" s="249" t="s">
        <v>825</v>
      </c>
      <c r="AL292" s="253" t="s">
        <v>1941</v>
      </c>
      <c r="AM292" s="249" t="s">
        <v>1116</v>
      </c>
      <c r="AN292" s="249" t="s">
        <v>22</v>
      </c>
      <c r="AO292" s="249" t="s">
        <v>1132</v>
      </c>
      <c r="AP292" s="249" t="s">
        <v>4077</v>
      </c>
      <c r="AQ292" s="269" t="s">
        <v>4078</v>
      </c>
      <c r="AR292" s="249" t="s">
        <v>3472</v>
      </c>
      <c r="AS292" s="249"/>
      <c r="AT292" s="251"/>
      <c r="AU292" s="251"/>
      <c r="AV292" s="251"/>
      <c r="AW292" s="251"/>
      <c r="AX292" s="251"/>
      <c r="AY292" s="250">
        <f t="shared" si="55"/>
        <v>0</v>
      </c>
      <c r="AZ292" s="250"/>
      <c r="BA292" s="250">
        <f t="shared" si="54"/>
        <v>8400</v>
      </c>
      <c r="BB292" s="269" t="s">
        <v>4079</v>
      </c>
      <c r="BC292" s="269"/>
      <c r="BD292" s="269"/>
      <c r="BE292" s="269"/>
      <c r="BF292" s="269"/>
      <c r="BG292" s="269"/>
      <c r="BH292" s="249"/>
    </row>
    <row r="293" spans="1:60" ht="30" hidden="1" customHeight="1" x14ac:dyDescent="0.35">
      <c r="A293" s="245" t="s">
        <v>1999</v>
      </c>
      <c r="B293" s="250">
        <v>715</v>
      </c>
      <c r="C293" s="249">
        <v>2023</v>
      </c>
      <c r="D293" s="249"/>
      <c r="E293" s="249" t="s">
        <v>812</v>
      </c>
      <c r="F293" s="249" t="s">
        <v>813</v>
      </c>
      <c r="G293" s="250">
        <f t="shared" ca="1" si="58"/>
        <v>-299</v>
      </c>
      <c r="H293" s="251">
        <v>45077</v>
      </c>
      <c r="I293" s="249">
        <f t="shared" si="61"/>
        <v>17</v>
      </c>
      <c r="J293" s="251">
        <v>45094</v>
      </c>
      <c r="K293" s="249" t="str">
        <f t="shared" si="59"/>
        <v>DENTRO DO PRAZO</v>
      </c>
      <c r="L293" s="249" t="s">
        <v>4080</v>
      </c>
      <c r="M293" s="250" t="s">
        <v>4081</v>
      </c>
      <c r="N293" s="249" t="s">
        <v>879</v>
      </c>
      <c r="O293" s="249" t="s">
        <v>816</v>
      </c>
      <c r="P293" s="249" t="s">
        <v>817</v>
      </c>
      <c r="Q293" s="249" t="s">
        <v>4082</v>
      </c>
      <c r="R293" s="249"/>
      <c r="S293" s="249" t="s">
        <v>4083</v>
      </c>
      <c r="T293" s="249" t="s">
        <v>4084</v>
      </c>
      <c r="U293" s="251">
        <v>45113</v>
      </c>
      <c r="V293" s="235" t="s">
        <v>4085</v>
      </c>
      <c r="W293" s="251">
        <v>45283</v>
      </c>
      <c r="X293" s="249" t="s">
        <v>825</v>
      </c>
      <c r="Y293" s="249" t="s">
        <v>2926</v>
      </c>
      <c r="Z293" s="252" t="s">
        <v>2013</v>
      </c>
      <c r="AA293" s="252" t="s">
        <v>825</v>
      </c>
      <c r="AB293" s="252" t="s">
        <v>825</v>
      </c>
      <c r="AC293" s="252" t="s">
        <v>2014</v>
      </c>
      <c r="AD293" s="252" t="s">
        <v>871</v>
      </c>
      <c r="AE293" s="331">
        <f t="shared" si="60"/>
        <v>10000</v>
      </c>
      <c r="AF293" s="331"/>
      <c r="AG293" s="329"/>
      <c r="AH293" s="335" t="s">
        <v>4086</v>
      </c>
      <c r="AI293" s="267" t="s">
        <v>825</v>
      </c>
      <c r="AJ293" s="265" t="s">
        <v>825</v>
      </c>
      <c r="AK293" s="249" t="s">
        <v>825</v>
      </c>
      <c r="AL293" s="253" t="s">
        <v>2484</v>
      </c>
      <c r="AM293" s="249" t="s">
        <v>828</v>
      </c>
      <c r="AN293" s="249" t="s">
        <v>829</v>
      </c>
      <c r="AO293" s="249" t="s">
        <v>1132</v>
      </c>
      <c r="AP293" s="249" t="s">
        <v>4087</v>
      </c>
      <c r="AQ293" s="269" t="s">
        <v>4088</v>
      </c>
      <c r="AR293" s="249" t="s">
        <v>4089</v>
      </c>
      <c r="AS293" s="249"/>
      <c r="AT293" s="251"/>
      <c r="AU293" s="251"/>
      <c r="AV293" s="251"/>
      <c r="AW293" s="251"/>
      <c r="AX293" s="251"/>
      <c r="AY293" s="250">
        <f t="shared" si="55"/>
        <v>0</v>
      </c>
      <c r="AZ293" s="250"/>
      <c r="BA293" s="250">
        <f t="shared" si="54"/>
        <v>10000</v>
      </c>
      <c r="BB293" s="271" t="s">
        <v>4090</v>
      </c>
      <c r="BC293" s="269"/>
      <c r="BD293" s="269"/>
      <c r="BE293" s="269"/>
      <c r="BF293" s="269"/>
      <c r="BG293" s="269"/>
      <c r="BH293" s="249"/>
    </row>
    <row r="294" spans="1:60" ht="30" hidden="1" customHeight="1" x14ac:dyDescent="0.35">
      <c r="A294" s="245" t="s">
        <v>1999</v>
      </c>
      <c r="B294" s="250">
        <v>722</v>
      </c>
      <c r="C294" s="249">
        <v>2023</v>
      </c>
      <c r="D294" s="249"/>
      <c r="E294" s="249" t="s">
        <v>812</v>
      </c>
      <c r="F294" s="249" t="s">
        <v>1936</v>
      </c>
      <c r="G294" s="250">
        <f t="shared" ca="1" si="58"/>
        <v>-265</v>
      </c>
      <c r="H294" s="251">
        <v>45078</v>
      </c>
      <c r="I294" s="249">
        <f t="shared" si="61"/>
        <v>50</v>
      </c>
      <c r="J294" s="251">
        <v>45128</v>
      </c>
      <c r="K294" s="249" t="str">
        <f t="shared" si="59"/>
        <v>DENTRO DO PRAZO</v>
      </c>
      <c r="L294" s="249" t="s">
        <v>4091</v>
      </c>
      <c r="M294" s="250" t="s">
        <v>4092</v>
      </c>
      <c r="N294" s="249" t="s">
        <v>879</v>
      </c>
      <c r="O294" s="249" t="s">
        <v>816</v>
      </c>
      <c r="P294" s="249" t="s">
        <v>817</v>
      </c>
      <c r="Q294" s="249" t="s">
        <v>4093</v>
      </c>
      <c r="R294" s="249"/>
      <c r="S294" s="249" t="s">
        <v>4094</v>
      </c>
      <c r="T294" s="249" t="s">
        <v>4095</v>
      </c>
      <c r="U294" s="251">
        <v>45107</v>
      </c>
      <c r="V294" s="235" t="s">
        <v>4096</v>
      </c>
      <c r="W294" s="251">
        <v>45137</v>
      </c>
      <c r="X294" s="249" t="s">
        <v>825</v>
      </c>
      <c r="Y294" s="249" t="s">
        <v>4097</v>
      </c>
      <c r="Z294" s="252" t="s">
        <v>2013</v>
      </c>
      <c r="AA294" s="252" t="s">
        <v>825</v>
      </c>
      <c r="AB294" s="252" t="s">
        <v>825</v>
      </c>
      <c r="AC294" s="252" t="s">
        <v>2014</v>
      </c>
      <c r="AD294" s="252" t="s">
        <v>1287</v>
      </c>
      <c r="AE294" s="331">
        <f t="shared" si="60"/>
        <v>7000</v>
      </c>
      <c r="AF294" s="331"/>
      <c r="AG294" s="329"/>
      <c r="AH294" s="335" t="s">
        <v>4098</v>
      </c>
      <c r="AI294" s="267" t="s">
        <v>825</v>
      </c>
      <c r="AJ294" s="265" t="s">
        <v>825</v>
      </c>
      <c r="AK294" s="249" t="s">
        <v>825</v>
      </c>
      <c r="AL294" s="253" t="s">
        <v>1276</v>
      </c>
      <c r="AM294" s="249" t="s">
        <v>828</v>
      </c>
      <c r="AN294" s="249" t="s">
        <v>829</v>
      </c>
      <c r="AO294" s="249" t="s">
        <v>1132</v>
      </c>
      <c r="AP294" s="249" t="s">
        <v>4099</v>
      </c>
      <c r="AQ294" s="269" t="s">
        <v>4100</v>
      </c>
      <c r="AR294" s="249" t="s">
        <v>4101</v>
      </c>
      <c r="AS294" s="249"/>
      <c r="AT294" s="251"/>
      <c r="AU294" s="251"/>
      <c r="AV294" s="251"/>
      <c r="AW294" s="251"/>
      <c r="AX294" s="251"/>
      <c r="AY294" s="250">
        <f t="shared" si="55"/>
        <v>0</v>
      </c>
      <c r="AZ294" s="250"/>
      <c r="BA294" s="250">
        <f t="shared" si="54"/>
        <v>7000</v>
      </c>
      <c r="BB294" s="269" t="s">
        <v>4102</v>
      </c>
      <c r="BC294" s="269"/>
      <c r="BD294" s="269"/>
      <c r="BE294" s="269"/>
      <c r="BF294" s="269"/>
      <c r="BG294" s="271" t="s">
        <v>4103</v>
      </c>
      <c r="BH294" s="249"/>
    </row>
    <row r="295" spans="1:60" s="395" customFormat="1" ht="30" hidden="1" customHeight="1" x14ac:dyDescent="0.3">
      <c r="A295" s="398" t="s">
        <v>1999</v>
      </c>
      <c r="B295" s="383">
        <v>723</v>
      </c>
      <c r="C295" s="249">
        <v>2023</v>
      </c>
      <c r="D295" s="249"/>
      <c r="E295" s="249" t="s">
        <v>812</v>
      </c>
      <c r="F295" s="249" t="s">
        <v>813</v>
      </c>
      <c r="G295" s="250">
        <f t="shared" ca="1" si="58"/>
        <v>-294</v>
      </c>
      <c r="H295" s="251">
        <v>45078</v>
      </c>
      <c r="I295" s="249">
        <f t="shared" si="61"/>
        <v>21</v>
      </c>
      <c r="J295" s="251">
        <v>45099</v>
      </c>
      <c r="K295" s="249" t="str">
        <f t="shared" si="59"/>
        <v>DENTRO DO PRAZO</v>
      </c>
      <c r="L295" s="249" t="s">
        <v>4104</v>
      </c>
      <c r="M295" s="250">
        <v>1034</v>
      </c>
      <c r="N295" s="249" t="s">
        <v>879</v>
      </c>
      <c r="O295" s="384" t="s">
        <v>816</v>
      </c>
      <c r="P295" s="249" t="s">
        <v>817</v>
      </c>
      <c r="Q295" s="384" t="s">
        <v>2274</v>
      </c>
      <c r="R295" s="249"/>
      <c r="S295" s="249" t="s">
        <v>2275</v>
      </c>
      <c r="T295" s="384" t="s">
        <v>4105</v>
      </c>
      <c r="U295" s="251">
        <v>45097</v>
      </c>
      <c r="V295" s="141" t="s">
        <v>4106</v>
      </c>
      <c r="W295" s="373">
        <v>45105</v>
      </c>
      <c r="X295" s="249" t="s">
        <v>825</v>
      </c>
      <c r="Y295" s="249" t="s">
        <v>2926</v>
      </c>
      <c r="Z295" s="386" t="s">
        <v>2013</v>
      </c>
      <c r="AA295" s="252" t="s">
        <v>825</v>
      </c>
      <c r="AB295" s="386" t="s">
        <v>825</v>
      </c>
      <c r="AC295" s="386" t="s">
        <v>2014</v>
      </c>
      <c r="AD295" s="386" t="s">
        <v>1223</v>
      </c>
      <c r="AE295" s="387">
        <f t="shared" si="60"/>
        <v>0</v>
      </c>
      <c r="AF295" s="387">
        <v>3000</v>
      </c>
      <c r="AG295" s="388"/>
      <c r="AH295" s="388">
        <v>3000</v>
      </c>
      <c r="AI295" s="267" t="s">
        <v>825</v>
      </c>
      <c r="AJ295" s="265" t="s">
        <v>825</v>
      </c>
      <c r="AK295" s="249" t="s">
        <v>825</v>
      </c>
      <c r="AL295" s="253" t="s">
        <v>2484</v>
      </c>
      <c r="AM295" s="249" t="s">
        <v>828</v>
      </c>
      <c r="AN295" s="249" t="s">
        <v>35</v>
      </c>
      <c r="AO295" s="249" t="s">
        <v>1132</v>
      </c>
      <c r="AP295" s="249">
        <v>11956102202</v>
      </c>
      <c r="AQ295" s="269" t="s">
        <v>4107</v>
      </c>
      <c r="AR295" s="249" t="s">
        <v>4108</v>
      </c>
      <c r="AS295" s="249"/>
      <c r="AT295" s="251"/>
      <c r="AU295" s="251"/>
      <c r="AV295" s="251"/>
      <c r="AW295" s="251"/>
      <c r="AX295" s="251"/>
      <c r="AY295" s="250">
        <f t="shared" si="55"/>
        <v>0</v>
      </c>
      <c r="AZ295" s="250"/>
      <c r="BA295" s="250">
        <f t="shared" si="54"/>
        <v>3000</v>
      </c>
      <c r="BB295" s="393" t="s">
        <v>4109</v>
      </c>
      <c r="BC295" s="380"/>
      <c r="BD295" s="380"/>
      <c r="BE295" s="380"/>
      <c r="BF295" s="380"/>
      <c r="BG295" s="396">
        <v>45314</v>
      </c>
      <c r="BH295" s="334"/>
    </row>
    <row r="296" spans="1:60" ht="30" hidden="1" customHeight="1" x14ac:dyDescent="0.35">
      <c r="A296" s="245" t="s">
        <v>1999</v>
      </c>
      <c r="B296" s="250">
        <v>732</v>
      </c>
      <c r="C296" s="249">
        <v>2023</v>
      </c>
      <c r="D296" s="249"/>
      <c r="E296" s="249" t="s">
        <v>812</v>
      </c>
      <c r="F296" s="249" t="s">
        <v>813</v>
      </c>
      <c r="G296" s="250">
        <f t="shared" ca="1" si="58"/>
        <v>-304</v>
      </c>
      <c r="H296" s="251">
        <v>45079</v>
      </c>
      <c r="I296" s="249">
        <f t="shared" si="61"/>
        <v>10</v>
      </c>
      <c r="J296" s="251">
        <v>45089</v>
      </c>
      <c r="K296" s="249" t="str">
        <f t="shared" si="59"/>
        <v>FORA DE PRAZO</v>
      </c>
      <c r="L296" s="249" t="s">
        <v>4110</v>
      </c>
      <c r="M296" s="250">
        <v>1013</v>
      </c>
      <c r="N296" s="249" t="s">
        <v>879</v>
      </c>
      <c r="O296" s="249" t="s">
        <v>816</v>
      </c>
      <c r="P296" s="249" t="s">
        <v>817</v>
      </c>
      <c r="Q296" s="249" t="s">
        <v>4111</v>
      </c>
      <c r="R296" s="249"/>
      <c r="S296" s="249" t="s">
        <v>4112</v>
      </c>
      <c r="T296" s="249" t="s">
        <v>4113</v>
      </c>
      <c r="U296" s="251">
        <v>45092</v>
      </c>
      <c r="V296" s="235" t="s">
        <v>4114</v>
      </c>
      <c r="W296" s="251">
        <v>45091</v>
      </c>
      <c r="X296" s="249" t="s">
        <v>825</v>
      </c>
      <c r="Y296" s="249" t="s">
        <v>823</v>
      </c>
      <c r="Z296" s="252" t="s">
        <v>2013</v>
      </c>
      <c r="AA296" s="252" t="s">
        <v>825</v>
      </c>
      <c r="AB296" s="252" t="s">
        <v>825</v>
      </c>
      <c r="AC296" s="252" t="s">
        <v>2014</v>
      </c>
      <c r="AD296" s="252" t="s">
        <v>4115</v>
      </c>
      <c r="AE296" s="331">
        <f t="shared" si="60"/>
        <v>0</v>
      </c>
      <c r="AF296" s="331">
        <v>5300</v>
      </c>
      <c r="AG296" s="329"/>
      <c r="AH296" s="335">
        <v>5300</v>
      </c>
      <c r="AI296" s="267" t="s">
        <v>825</v>
      </c>
      <c r="AJ296" s="265" t="s">
        <v>825</v>
      </c>
      <c r="AK296" s="249" t="s">
        <v>825</v>
      </c>
      <c r="AL296" s="253" t="s">
        <v>2484</v>
      </c>
      <c r="AM296" s="249" t="s">
        <v>828</v>
      </c>
      <c r="AN296" s="249" t="s">
        <v>35</v>
      </c>
      <c r="AO296" s="249" t="s">
        <v>1132</v>
      </c>
      <c r="AP296" s="249" t="s">
        <v>4116</v>
      </c>
      <c r="AQ296" s="269" t="s">
        <v>4117</v>
      </c>
      <c r="AR296" s="249" t="s">
        <v>4118</v>
      </c>
      <c r="AS296" s="249"/>
      <c r="AT296" s="251"/>
      <c r="AU296" s="251"/>
      <c r="AV296" s="251"/>
      <c r="AW296" s="251"/>
      <c r="AX296" s="251"/>
      <c r="AY296" s="250">
        <f t="shared" si="55"/>
        <v>0</v>
      </c>
      <c r="AZ296" s="250"/>
      <c r="BA296" s="250">
        <f t="shared" si="54"/>
        <v>5300</v>
      </c>
      <c r="BB296" s="269" t="s">
        <v>4119</v>
      </c>
      <c r="BC296" s="269"/>
      <c r="BD296" s="269"/>
      <c r="BE296" s="269"/>
      <c r="BF296" s="269"/>
      <c r="BG296" s="273">
        <v>45314</v>
      </c>
      <c r="BH296" s="249"/>
    </row>
    <row r="297" spans="1:60" ht="30" hidden="1" customHeight="1" x14ac:dyDescent="0.35">
      <c r="A297" s="245" t="s">
        <v>1999</v>
      </c>
      <c r="B297" s="250">
        <v>733</v>
      </c>
      <c r="C297" s="249">
        <v>2023</v>
      </c>
      <c r="D297" s="249"/>
      <c r="E297" s="249" t="s">
        <v>812</v>
      </c>
      <c r="F297" s="249" t="s">
        <v>813</v>
      </c>
      <c r="G297" s="250">
        <f t="shared" ca="1" si="58"/>
        <v>-317</v>
      </c>
      <c r="H297" s="251">
        <v>45079</v>
      </c>
      <c r="I297" s="249">
        <f t="shared" si="61"/>
        <v>-3</v>
      </c>
      <c r="J297" s="251">
        <v>45076</v>
      </c>
      <c r="K297" s="249" t="str">
        <f t="shared" si="59"/>
        <v>RETROATIVO</v>
      </c>
      <c r="L297" s="249" t="s">
        <v>4120</v>
      </c>
      <c r="M297" s="250">
        <v>1029</v>
      </c>
      <c r="N297" s="249" t="s">
        <v>879</v>
      </c>
      <c r="O297" s="249" t="s">
        <v>816</v>
      </c>
      <c r="P297" s="249" t="s">
        <v>817</v>
      </c>
      <c r="Q297" s="249" t="s">
        <v>4121</v>
      </c>
      <c r="R297" s="249"/>
      <c r="S297" s="249" t="s">
        <v>4122</v>
      </c>
      <c r="T297" s="249" t="s">
        <v>4123</v>
      </c>
      <c r="U297" s="251">
        <v>45093</v>
      </c>
      <c r="V297" s="235" t="s">
        <v>3912</v>
      </c>
      <c r="W297" s="251">
        <v>45076</v>
      </c>
      <c r="X297" s="249" t="s">
        <v>825</v>
      </c>
      <c r="Y297" s="249" t="s">
        <v>846</v>
      </c>
      <c r="Z297" s="252" t="s">
        <v>2013</v>
      </c>
      <c r="AA297" s="252" t="s">
        <v>825</v>
      </c>
      <c r="AB297" s="252" t="s">
        <v>825</v>
      </c>
      <c r="AC297" s="252" t="s">
        <v>2014</v>
      </c>
      <c r="AD297" s="252" t="s">
        <v>1081</v>
      </c>
      <c r="AE297" s="331">
        <f t="shared" si="60"/>
        <v>0</v>
      </c>
      <c r="AF297" s="331">
        <v>8000</v>
      </c>
      <c r="AG297" s="329"/>
      <c r="AH297" s="335" t="s">
        <v>3972</v>
      </c>
      <c r="AI297" s="267" t="s">
        <v>825</v>
      </c>
      <c r="AJ297" s="265" t="s">
        <v>825</v>
      </c>
      <c r="AK297" s="249" t="s">
        <v>825</v>
      </c>
      <c r="AL297" s="253" t="s">
        <v>2484</v>
      </c>
      <c r="AM297" s="249" t="s">
        <v>828</v>
      </c>
      <c r="AN297" s="249" t="s">
        <v>908</v>
      </c>
      <c r="AO297" s="249" t="s">
        <v>1132</v>
      </c>
      <c r="AP297" s="249" t="s">
        <v>4124</v>
      </c>
      <c r="AQ297" s="269" t="s">
        <v>4125</v>
      </c>
      <c r="AR297" s="249" t="s">
        <v>4126</v>
      </c>
      <c r="AS297" s="249"/>
      <c r="AT297" s="251"/>
      <c r="AU297" s="251"/>
      <c r="AV297" s="251"/>
      <c r="AW297" s="251"/>
      <c r="AX297" s="251"/>
      <c r="AY297" s="250">
        <f t="shared" si="55"/>
        <v>0</v>
      </c>
      <c r="AZ297" s="250"/>
      <c r="BA297" s="250">
        <f t="shared" ref="BA297:BA354" si="62">AG297+AH297</f>
        <v>8000</v>
      </c>
      <c r="BB297" s="269" t="s">
        <v>4127</v>
      </c>
      <c r="BC297" s="269"/>
      <c r="BD297" s="269"/>
      <c r="BE297" s="269"/>
      <c r="BF297" s="269"/>
      <c r="BG297" s="273">
        <v>45314</v>
      </c>
      <c r="BH297" s="249"/>
    </row>
    <row r="298" spans="1:60" ht="30" hidden="1" customHeight="1" x14ac:dyDescent="0.35">
      <c r="A298" s="245" t="s">
        <v>1999</v>
      </c>
      <c r="B298" s="250">
        <v>734</v>
      </c>
      <c r="C298" s="249">
        <v>2023</v>
      </c>
      <c r="D298" s="249"/>
      <c r="E298" s="249" t="s">
        <v>812</v>
      </c>
      <c r="F298" s="249" t="s">
        <v>813</v>
      </c>
      <c r="G298" s="250">
        <f t="shared" ca="1" si="58"/>
        <v>-317</v>
      </c>
      <c r="H298" s="251">
        <v>45079</v>
      </c>
      <c r="I298" s="249">
        <f t="shared" si="61"/>
        <v>-3</v>
      </c>
      <c r="J298" s="251">
        <v>45076</v>
      </c>
      <c r="K298" s="249" t="str">
        <f t="shared" si="59"/>
        <v>RETROATIVO</v>
      </c>
      <c r="L298" s="249" t="s">
        <v>4128</v>
      </c>
      <c r="M298" s="250" t="s">
        <v>4129</v>
      </c>
      <c r="N298" s="249" t="s">
        <v>879</v>
      </c>
      <c r="O298" s="249" t="s">
        <v>816</v>
      </c>
      <c r="P298" s="249" t="s">
        <v>817</v>
      </c>
      <c r="Q298" s="249" t="s">
        <v>4130</v>
      </c>
      <c r="R298" s="249"/>
      <c r="S298" s="249" t="s">
        <v>4131</v>
      </c>
      <c r="T298" s="249" t="s">
        <v>4123</v>
      </c>
      <c r="U298" s="251">
        <v>45113</v>
      </c>
      <c r="V298" s="235" t="s">
        <v>4132</v>
      </c>
      <c r="W298" s="251">
        <v>45092</v>
      </c>
      <c r="X298" s="249" t="s">
        <v>825</v>
      </c>
      <c r="Y298" s="249" t="s">
        <v>906</v>
      </c>
      <c r="Z298" s="252" t="s">
        <v>2013</v>
      </c>
      <c r="AA298" s="252" t="s">
        <v>825</v>
      </c>
      <c r="AB298" s="252" t="s">
        <v>825</v>
      </c>
      <c r="AC298" s="252" t="s">
        <v>2014</v>
      </c>
      <c r="AD298" s="252" t="s">
        <v>1081</v>
      </c>
      <c r="AE298" s="331">
        <f t="shared" si="60"/>
        <v>0</v>
      </c>
      <c r="AF298" s="331">
        <v>8000</v>
      </c>
      <c r="AG298" s="329"/>
      <c r="AH298" s="335" t="s">
        <v>3972</v>
      </c>
      <c r="AI298" s="267" t="s">
        <v>825</v>
      </c>
      <c r="AJ298" s="265" t="s">
        <v>825</v>
      </c>
      <c r="AK298" s="249" t="s">
        <v>825</v>
      </c>
      <c r="AL298" s="253" t="s">
        <v>2484</v>
      </c>
      <c r="AM298" s="249" t="s">
        <v>828</v>
      </c>
      <c r="AN298" s="249" t="s">
        <v>908</v>
      </c>
      <c r="AO298" s="249" t="s">
        <v>1132</v>
      </c>
      <c r="AP298" s="249" t="s">
        <v>4133</v>
      </c>
      <c r="AQ298" s="269" t="s">
        <v>4134</v>
      </c>
      <c r="AR298" s="249" t="s">
        <v>4135</v>
      </c>
      <c r="AS298" s="249"/>
      <c r="AT298" s="251"/>
      <c r="AU298" s="251">
        <v>45084</v>
      </c>
      <c r="AV298" s="251">
        <v>45084</v>
      </c>
      <c r="AW298" s="251">
        <v>45113</v>
      </c>
      <c r="AX298" s="251">
        <v>45097</v>
      </c>
      <c r="AY298" s="250">
        <f t="shared" si="55"/>
        <v>45097</v>
      </c>
      <c r="AZ298" s="250"/>
      <c r="BA298" s="250">
        <f t="shared" si="62"/>
        <v>8000</v>
      </c>
      <c r="BB298" s="269" t="s">
        <v>4136</v>
      </c>
      <c r="BC298" s="269"/>
      <c r="BD298" s="269"/>
      <c r="BE298" s="269"/>
      <c r="BF298" s="269"/>
      <c r="BG298" s="273">
        <v>45314</v>
      </c>
      <c r="BH298" s="249"/>
    </row>
    <row r="299" spans="1:60" ht="30" hidden="1" customHeight="1" x14ac:dyDescent="0.3">
      <c r="A299" s="245" t="s">
        <v>1999</v>
      </c>
      <c r="B299" s="250">
        <v>737</v>
      </c>
      <c r="C299" s="249">
        <v>2023</v>
      </c>
      <c r="D299" s="249"/>
      <c r="E299" s="249" t="s">
        <v>836</v>
      </c>
      <c r="F299" s="249" t="s">
        <v>813</v>
      </c>
      <c r="G299" s="250">
        <f t="shared" ca="1" si="58"/>
        <v>-304</v>
      </c>
      <c r="H299" s="251">
        <v>45083</v>
      </c>
      <c r="I299" s="249">
        <f t="shared" si="61"/>
        <v>6</v>
      </c>
      <c r="J299" s="251">
        <v>45089</v>
      </c>
      <c r="K299" s="249" t="str">
        <f t="shared" si="59"/>
        <v>FORA DE PRAZO</v>
      </c>
      <c r="L299" s="249" t="s">
        <v>4137</v>
      </c>
      <c r="M299" s="250">
        <v>1078</v>
      </c>
      <c r="N299" s="249" t="s">
        <v>1016</v>
      </c>
      <c r="O299" s="249" t="s">
        <v>816</v>
      </c>
      <c r="P299" s="249" t="s">
        <v>1106</v>
      </c>
      <c r="Q299" s="249" t="s">
        <v>4138</v>
      </c>
      <c r="R299" s="249"/>
      <c r="S299" s="249" t="s">
        <v>4139</v>
      </c>
      <c r="T299" s="249" t="s">
        <v>4140</v>
      </c>
      <c r="U299" s="251">
        <v>45089</v>
      </c>
      <c r="V299" s="235" t="s">
        <v>4141</v>
      </c>
      <c r="W299" s="251">
        <v>45819</v>
      </c>
      <c r="X299" s="250">
        <f ca="1">W299-TODAY()</f>
        <v>426</v>
      </c>
      <c r="Y299" s="249" t="s">
        <v>823</v>
      </c>
      <c r="Z299" s="252" t="s">
        <v>2013</v>
      </c>
      <c r="AA299" s="252" t="s">
        <v>825</v>
      </c>
      <c r="AB299" s="252" t="s">
        <v>825</v>
      </c>
      <c r="AC299" s="252" t="s">
        <v>2014</v>
      </c>
      <c r="AD299" s="252" t="s">
        <v>922</v>
      </c>
      <c r="AE299" s="331">
        <f t="shared" si="60"/>
        <v>0</v>
      </c>
      <c r="AF299" s="331"/>
      <c r="AG299" s="329"/>
      <c r="AH299" s="329">
        <v>0</v>
      </c>
      <c r="AI299" s="267" t="s">
        <v>825</v>
      </c>
      <c r="AJ299" s="265" t="s">
        <v>825</v>
      </c>
      <c r="AK299" s="249" t="s">
        <v>825</v>
      </c>
      <c r="AL299" s="253" t="s">
        <v>2580</v>
      </c>
      <c r="AM299" s="249" t="s">
        <v>1379</v>
      </c>
      <c r="AN299" s="249" t="s">
        <v>33</v>
      </c>
      <c r="AO299" s="249" t="s">
        <v>13</v>
      </c>
      <c r="AP299" s="249" t="s">
        <v>4142</v>
      </c>
      <c r="AQ299" s="269" t="s">
        <v>4143</v>
      </c>
      <c r="AR299" s="249" t="s">
        <v>4144</v>
      </c>
      <c r="AS299" s="249"/>
      <c r="AT299" s="251"/>
      <c r="AU299" s="251"/>
      <c r="AV299" s="251"/>
      <c r="AW299" s="251"/>
      <c r="AX299" s="251"/>
      <c r="AY299" s="250">
        <f t="shared" si="55"/>
        <v>0</v>
      </c>
      <c r="AZ299" s="250"/>
      <c r="BA299" s="250">
        <f t="shared" si="62"/>
        <v>0</v>
      </c>
      <c r="BB299" s="270" t="s">
        <v>4145</v>
      </c>
      <c r="BC299" s="269"/>
      <c r="BD299" s="269"/>
      <c r="BE299" s="269"/>
      <c r="BF299" s="269"/>
      <c r="BG299" s="269"/>
      <c r="BH299" s="249"/>
    </row>
    <row r="300" spans="1:60" ht="30" customHeight="1" x14ac:dyDescent="0.35">
      <c r="A300" s="245" t="s">
        <v>1999</v>
      </c>
      <c r="B300" s="250">
        <v>739</v>
      </c>
      <c r="C300" s="249">
        <v>2021</v>
      </c>
      <c r="D300" s="249" t="s">
        <v>2197</v>
      </c>
      <c r="E300" s="249" t="s">
        <v>836</v>
      </c>
      <c r="F300" s="249" t="s">
        <v>813</v>
      </c>
      <c r="G300" s="250">
        <f t="shared" ca="1" si="58"/>
        <v>-346</v>
      </c>
      <c r="H300" s="251">
        <v>45084</v>
      </c>
      <c r="I300" s="249">
        <f t="shared" si="61"/>
        <v>-37</v>
      </c>
      <c r="J300" s="251">
        <v>45047</v>
      </c>
      <c r="K300" s="249" t="str">
        <f t="shared" si="59"/>
        <v>RETROATIVO</v>
      </c>
      <c r="L300" s="249" t="s">
        <v>2189</v>
      </c>
      <c r="M300" s="250">
        <v>11893</v>
      </c>
      <c r="N300" s="249" t="s">
        <v>1944</v>
      </c>
      <c r="O300" s="249" t="s">
        <v>840</v>
      </c>
      <c r="P300" s="249" t="s">
        <v>1106</v>
      </c>
      <c r="Q300" s="249" t="s">
        <v>4146</v>
      </c>
      <c r="R300" s="249"/>
      <c r="S300" s="249" t="s">
        <v>4147</v>
      </c>
      <c r="T300" s="249" t="s">
        <v>2192</v>
      </c>
      <c r="U300" s="251">
        <v>45108</v>
      </c>
      <c r="V300" s="235" t="s">
        <v>4148</v>
      </c>
      <c r="W300" s="251">
        <v>45244</v>
      </c>
      <c r="X300" s="250">
        <f ca="1">W300-TODAY()</f>
        <v>-149</v>
      </c>
      <c r="Y300" s="249" t="s">
        <v>921</v>
      </c>
      <c r="Z300" s="342">
        <v>413.76</v>
      </c>
      <c r="AA300" s="252" t="s">
        <v>825</v>
      </c>
      <c r="AB300" s="252" t="s">
        <v>2194</v>
      </c>
      <c r="AC300" s="252" t="s">
        <v>2014</v>
      </c>
      <c r="AD300" s="252">
        <v>7917.5999999999995</v>
      </c>
      <c r="AE300" s="331">
        <f t="shared" si="60"/>
        <v>0</v>
      </c>
      <c r="AF300" s="252">
        <v>1631.37</v>
      </c>
      <c r="AG300" s="329"/>
      <c r="AH300" s="335">
        <v>1631.37</v>
      </c>
      <c r="AI300" s="267">
        <v>0</v>
      </c>
      <c r="AJ300" s="265" t="s">
        <v>825</v>
      </c>
      <c r="AK300" s="249" t="s">
        <v>825</v>
      </c>
      <c r="AL300" s="253" t="s">
        <v>1620</v>
      </c>
      <c r="AM300" s="249" t="s">
        <v>1946</v>
      </c>
      <c r="AN300" s="249" t="s">
        <v>37</v>
      </c>
      <c r="AO300" s="249" t="s">
        <v>1132</v>
      </c>
      <c r="AP300" s="249"/>
      <c r="AQ300" s="269"/>
      <c r="AR300" s="249"/>
      <c r="AS300" s="249"/>
      <c r="AT300" s="251"/>
      <c r="AU300" s="251"/>
      <c r="AV300" s="251"/>
      <c r="AW300" s="251"/>
      <c r="AX300" s="251"/>
      <c r="AY300" s="250">
        <f t="shared" si="55"/>
        <v>0</v>
      </c>
      <c r="AZ300" s="250"/>
      <c r="BA300" s="250">
        <f t="shared" si="62"/>
        <v>1631.37</v>
      </c>
      <c r="BB300" s="270" t="s">
        <v>2195</v>
      </c>
      <c r="BC300" s="254" t="s">
        <v>4149</v>
      </c>
      <c r="BD300" s="254"/>
      <c r="BE300" s="254"/>
      <c r="BF300" s="269"/>
      <c r="BG300" s="269" t="s">
        <v>2049</v>
      </c>
      <c r="BH300" s="249" t="s">
        <v>4150</v>
      </c>
    </row>
    <row r="301" spans="1:60" ht="30" hidden="1" customHeight="1" x14ac:dyDescent="0.35">
      <c r="A301" s="245" t="s">
        <v>1999</v>
      </c>
      <c r="B301" s="250">
        <v>740</v>
      </c>
      <c r="C301" s="249">
        <v>2023</v>
      </c>
      <c r="D301" s="249"/>
      <c r="E301" s="249" t="s">
        <v>812</v>
      </c>
      <c r="F301" s="249" t="s">
        <v>813</v>
      </c>
      <c r="G301" s="250">
        <f t="shared" ca="1" si="58"/>
        <v>-345</v>
      </c>
      <c r="H301" s="251">
        <v>45175</v>
      </c>
      <c r="I301" s="249">
        <f t="shared" si="61"/>
        <v>-127</v>
      </c>
      <c r="J301" s="251">
        <v>45048</v>
      </c>
      <c r="K301" s="249" t="str">
        <f t="shared" si="59"/>
        <v>RETROATIVO</v>
      </c>
      <c r="L301" s="249" t="s">
        <v>4151</v>
      </c>
      <c r="M301" s="250">
        <v>832</v>
      </c>
      <c r="N301" s="249" t="s">
        <v>815</v>
      </c>
      <c r="O301" s="249" t="s">
        <v>816</v>
      </c>
      <c r="P301" s="249" t="s">
        <v>350</v>
      </c>
      <c r="Q301" s="249" t="s">
        <v>4152</v>
      </c>
      <c r="R301" s="249"/>
      <c r="S301" s="249" t="s">
        <v>4153</v>
      </c>
      <c r="T301" s="249" t="s">
        <v>4154</v>
      </c>
      <c r="U301" s="251">
        <v>45056</v>
      </c>
      <c r="V301" s="317" t="s">
        <v>4155</v>
      </c>
      <c r="W301" s="251">
        <v>45778</v>
      </c>
      <c r="X301" s="249" t="s">
        <v>825</v>
      </c>
      <c r="Y301" s="249"/>
      <c r="Z301" s="342">
        <v>122.66</v>
      </c>
      <c r="AA301" s="252"/>
      <c r="AB301" s="252"/>
      <c r="AC301" s="252" t="s">
        <v>2014</v>
      </c>
      <c r="AD301" s="252" t="s">
        <v>4156</v>
      </c>
      <c r="AE301" s="331">
        <f t="shared" si="60"/>
        <v>981.28</v>
      </c>
      <c r="AF301" s="331"/>
      <c r="AG301" s="329"/>
      <c r="AH301" s="335">
        <v>981.28</v>
      </c>
      <c r="AI301" s="267"/>
      <c r="AJ301" s="265"/>
      <c r="AK301" s="249"/>
      <c r="AL301" s="253" t="s">
        <v>907</v>
      </c>
      <c r="AM301" s="249" t="s">
        <v>841</v>
      </c>
      <c r="AN301" s="249" t="s">
        <v>16</v>
      </c>
      <c r="AO301" s="249" t="s">
        <v>13</v>
      </c>
      <c r="AP301" s="249"/>
      <c r="AQ301" s="269"/>
      <c r="AR301" s="249"/>
      <c r="AS301" s="249"/>
      <c r="AT301" s="251"/>
      <c r="AU301" s="251"/>
      <c r="AV301" s="251"/>
      <c r="AW301" s="251"/>
      <c r="AX301" s="251"/>
      <c r="AY301" s="250">
        <f t="shared" si="55"/>
        <v>0</v>
      </c>
      <c r="AZ301" s="250"/>
      <c r="BA301" s="250">
        <f t="shared" si="62"/>
        <v>981.28</v>
      </c>
      <c r="BB301" s="270" t="s">
        <v>4157</v>
      </c>
      <c r="BC301" s="269"/>
      <c r="BD301" s="269"/>
      <c r="BE301" s="269"/>
      <c r="BF301" s="269"/>
      <c r="BG301" s="269"/>
      <c r="BH301" s="249" t="s">
        <v>4158</v>
      </c>
    </row>
    <row r="302" spans="1:60" ht="30" hidden="1" customHeight="1" x14ac:dyDescent="0.3">
      <c r="A302" s="245" t="s">
        <v>1999</v>
      </c>
      <c r="B302" s="250">
        <v>742</v>
      </c>
      <c r="C302" s="249">
        <v>2023</v>
      </c>
      <c r="D302" s="249"/>
      <c r="E302" s="249" t="s">
        <v>812</v>
      </c>
      <c r="F302" s="249" t="s">
        <v>813</v>
      </c>
      <c r="G302" s="250">
        <f t="shared" ca="1" si="58"/>
        <v>-269</v>
      </c>
      <c r="H302" s="251">
        <v>45111</v>
      </c>
      <c r="I302" s="249">
        <f t="shared" si="61"/>
        <v>13</v>
      </c>
      <c r="J302" s="251">
        <v>45124</v>
      </c>
      <c r="K302" s="249" t="str">
        <f t="shared" si="59"/>
        <v>FORA DE PRAZO</v>
      </c>
      <c r="L302" s="249" t="s">
        <v>4159</v>
      </c>
      <c r="M302" s="250">
        <v>799</v>
      </c>
      <c r="N302" s="249" t="s">
        <v>4059</v>
      </c>
      <c r="O302" s="249" t="s">
        <v>816</v>
      </c>
      <c r="P302" s="249" t="s">
        <v>1970</v>
      </c>
      <c r="Q302" s="249" t="s">
        <v>4160</v>
      </c>
      <c r="R302" s="249"/>
      <c r="S302" s="249" t="s">
        <v>4161</v>
      </c>
      <c r="T302" s="249" t="s">
        <v>4162</v>
      </c>
      <c r="U302" s="251">
        <v>45127</v>
      </c>
      <c r="V302" s="235" t="s">
        <v>4163</v>
      </c>
      <c r="W302" s="251">
        <v>45855</v>
      </c>
      <c r="X302" s="250">
        <f ca="1">W302-TODAY()</f>
        <v>462</v>
      </c>
      <c r="Y302" s="249" t="s">
        <v>1211</v>
      </c>
      <c r="Z302" s="252" t="s">
        <v>2013</v>
      </c>
      <c r="AA302" s="252"/>
      <c r="AB302" s="252"/>
      <c r="AC302" s="252" t="s">
        <v>2014</v>
      </c>
      <c r="AD302" s="252" t="s">
        <v>922</v>
      </c>
      <c r="AE302" s="331">
        <f t="shared" si="60"/>
        <v>5531</v>
      </c>
      <c r="AF302" s="331"/>
      <c r="AG302" s="329"/>
      <c r="AH302" s="329">
        <v>5531</v>
      </c>
      <c r="AI302" s="267"/>
      <c r="AJ302" s="265"/>
      <c r="AK302" s="249"/>
      <c r="AL302" s="253" t="s">
        <v>907</v>
      </c>
      <c r="AM302" s="249" t="s">
        <v>1956</v>
      </c>
      <c r="AN302" s="249" t="s">
        <v>22</v>
      </c>
      <c r="AO302" s="249" t="s">
        <v>13</v>
      </c>
      <c r="AP302" s="249" t="s">
        <v>4164</v>
      </c>
      <c r="AQ302" s="269" t="s">
        <v>4165</v>
      </c>
      <c r="AR302" s="249" t="s">
        <v>4166</v>
      </c>
      <c r="AS302" s="249"/>
      <c r="AT302" s="251">
        <v>45112</v>
      </c>
      <c r="AU302" s="251">
        <v>45114</v>
      </c>
      <c r="AV302" s="251">
        <v>45120</v>
      </c>
      <c r="AW302" s="251">
        <v>45127</v>
      </c>
      <c r="AX302" s="251">
        <v>45127</v>
      </c>
      <c r="AY302" s="250">
        <f t="shared" si="55"/>
        <v>45127</v>
      </c>
      <c r="AZ302" s="250"/>
      <c r="BA302" s="250">
        <f t="shared" si="62"/>
        <v>5531</v>
      </c>
      <c r="BB302" s="270" t="s">
        <v>4167</v>
      </c>
      <c r="BC302" s="269"/>
      <c r="BD302" s="269"/>
      <c r="BE302" s="269"/>
      <c r="BF302" s="269"/>
      <c r="BG302" s="269"/>
      <c r="BH302" s="249"/>
    </row>
    <row r="303" spans="1:60" s="414" customFormat="1" ht="30" hidden="1" customHeight="1" x14ac:dyDescent="0.35">
      <c r="A303" s="418" t="s">
        <v>1999</v>
      </c>
      <c r="B303" s="303">
        <v>757</v>
      </c>
      <c r="C303" s="249">
        <v>2023</v>
      </c>
      <c r="D303" s="249"/>
      <c r="E303" s="249" t="s">
        <v>836</v>
      </c>
      <c r="F303" s="249" t="s">
        <v>813</v>
      </c>
      <c r="G303" s="250">
        <f t="shared" ca="1" si="58"/>
        <v>-353</v>
      </c>
      <c r="H303" s="251">
        <v>45084</v>
      </c>
      <c r="I303" s="249">
        <f t="shared" si="61"/>
        <v>-44</v>
      </c>
      <c r="J303" s="251">
        <v>45040</v>
      </c>
      <c r="K303" s="249" t="str">
        <f t="shared" si="59"/>
        <v>RETROATIVO</v>
      </c>
      <c r="L303" s="249" t="s">
        <v>4168</v>
      </c>
      <c r="M303" s="250">
        <v>922</v>
      </c>
      <c r="N303" s="249" t="s">
        <v>815</v>
      </c>
      <c r="O303" s="287" t="s">
        <v>840</v>
      </c>
      <c r="P303" s="249" t="s">
        <v>817</v>
      </c>
      <c r="Q303" s="287" t="s">
        <v>4169</v>
      </c>
      <c r="R303" s="249"/>
      <c r="S303" s="249" t="s">
        <v>4170</v>
      </c>
      <c r="T303" s="287" t="s">
        <v>4171</v>
      </c>
      <c r="U303" s="251">
        <v>45089</v>
      </c>
      <c r="V303" s="407" t="s">
        <v>4172</v>
      </c>
      <c r="W303" s="251">
        <v>45291</v>
      </c>
      <c r="X303" s="249">
        <v>45261</v>
      </c>
      <c r="Y303" s="249" t="s">
        <v>973</v>
      </c>
      <c r="Z303" s="252" t="s">
        <v>2013</v>
      </c>
      <c r="AA303" s="252" t="s">
        <v>825</v>
      </c>
      <c r="AB303" s="252"/>
      <c r="AC303" s="252"/>
      <c r="AD303" s="252"/>
      <c r="AE303" s="408" t="s">
        <v>2182</v>
      </c>
      <c r="AF303" s="408"/>
      <c r="AG303" s="408"/>
      <c r="AH303" s="415" t="s">
        <v>4173</v>
      </c>
      <c r="AI303" s="267" t="s">
        <v>825</v>
      </c>
      <c r="AJ303" s="265" t="s">
        <v>825</v>
      </c>
      <c r="AK303" s="249" t="s">
        <v>825</v>
      </c>
      <c r="AL303" s="253" t="s">
        <v>907</v>
      </c>
      <c r="AM303" s="249" t="s">
        <v>1379</v>
      </c>
      <c r="AN303" s="249" t="s">
        <v>30</v>
      </c>
      <c r="AO303" s="249" t="s">
        <v>1132</v>
      </c>
      <c r="AP303" s="249"/>
      <c r="AQ303" s="269"/>
      <c r="AR303" s="249"/>
      <c r="AS303" s="249"/>
      <c r="AT303" s="251"/>
      <c r="AU303" s="251"/>
      <c r="AV303" s="251"/>
      <c r="AW303" s="251"/>
      <c r="AX303" s="251"/>
      <c r="AY303" s="250">
        <f t="shared" si="55"/>
        <v>0</v>
      </c>
      <c r="AZ303" s="250"/>
      <c r="BA303" s="303">
        <f t="shared" si="62"/>
        <v>52000</v>
      </c>
      <c r="BB303" s="420" t="s">
        <v>4174</v>
      </c>
      <c r="BC303" s="269"/>
      <c r="BD303" s="269"/>
      <c r="BE303" s="269"/>
      <c r="BF303" s="269"/>
      <c r="BG303" s="269"/>
      <c r="BH303" s="249"/>
    </row>
    <row r="304" spans="1:60" ht="30" hidden="1" customHeight="1" x14ac:dyDescent="0.35">
      <c r="A304" s="245" t="s">
        <v>1999</v>
      </c>
      <c r="B304" s="250">
        <v>788</v>
      </c>
      <c r="C304" s="249">
        <v>2023</v>
      </c>
      <c r="D304" s="249"/>
      <c r="E304" s="249" t="s">
        <v>812</v>
      </c>
      <c r="F304" s="249" t="s">
        <v>813</v>
      </c>
      <c r="G304" s="250">
        <f t="shared" ca="1" si="58"/>
        <v>-323</v>
      </c>
      <c r="H304" s="251">
        <v>45089</v>
      </c>
      <c r="I304" s="249">
        <f t="shared" si="61"/>
        <v>-19</v>
      </c>
      <c r="J304" s="251">
        <v>45070</v>
      </c>
      <c r="K304" s="249" t="str">
        <f t="shared" si="59"/>
        <v>RETROATIVO</v>
      </c>
      <c r="L304" s="249" t="s">
        <v>4175</v>
      </c>
      <c r="M304" s="250">
        <v>1243</v>
      </c>
      <c r="N304" s="249" t="s">
        <v>1016</v>
      </c>
      <c r="O304" s="249" t="s">
        <v>816</v>
      </c>
      <c r="P304" s="249" t="s">
        <v>817</v>
      </c>
      <c r="Q304" s="249" t="s">
        <v>3632</v>
      </c>
      <c r="R304" s="249"/>
      <c r="S304" s="249" t="s">
        <v>3633</v>
      </c>
      <c r="T304" s="249" t="s">
        <v>4176</v>
      </c>
      <c r="U304" s="251">
        <v>45097</v>
      </c>
      <c r="V304" s="235" t="s">
        <v>4177</v>
      </c>
      <c r="W304" s="251">
        <v>45070</v>
      </c>
      <c r="X304" s="249" t="s">
        <v>825</v>
      </c>
      <c r="Y304" s="249" t="s">
        <v>906</v>
      </c>
      <c r="Z304" s="252" t="s">
        <v>2013</v>
      </c>
      <c r="AA304" s="252" t="s">
        <v>2310</v>
      </c>
      <c r="AB304" s="252" t="s">
        <v>2310</v>
      </c>
      <c r="AC304" s="252" t="s">
        <v>2014</v>
      </c>
      <c r="AD304" s="252" t="s">
        <v>4178</v>
      </c>
      <c r="AE304" s="331">
        <f t="shared" ref="AE304:AE311" si="63">AG304+AH304-AF304</f>
        <v>0</v>
      </c>
      <c r="AF304" s="331">
        <v>4500</v>
      </c>
      <c r="AG304" s="329"/>
      <c r="AH304" s="335" t="s">
        <v>3843</v>
      </c>
      <c r="AI304" s="267" t="s">
        <v>825</v>
      </c>
      <c r="AJ304" s="265" t="s">
        <v>825</v>
      </c>
      <c r="AK304" s="249" t="s">
        <v>825</v>
      </c>
      <c r="AL304" s="253" t="s">
        <v>2484</v>
      </c>
      <c r="AM304" s="249" t="s">
        <v>828</v>
      </c>
      <c r="AN304" s="249" t="s">
        <v>35</v>
      </c>
      <c r="AO304" s="249" t="s">
        <v>1132</v>
      </c>
      <c r="AP304" s="249" t="s">
        <v>3844</v>
      </c>
      <c r="AQ304" s="269" t="s">
        <v>3637</v>
      </c>
      <c r="AR304" s="249" t="s">
        <v>4179</v>
      </c>
      <c r="AS304" s="249"/>
      <c r="AT304" s="251"/>
      <c r="AU304" s="251"/>
      <c r="AV304" s="251"/>
      <c r="AW304" s="251"/>
      <c r="AX304" s="251"/>
      <c r="AY304" s="250">
        <f t="shared" si="55"/>
        <v>0</v>
      </c>
      <c r="AZ304" s="250"/>
      <c r="BA304" s="250">
        <f t="shared" si="62"/>
        <v>4500</v>
      </c>
      <c r="BB304" s="269" t="s">
        <v>4180</v>
      </c>
      <c r="BC304" s="269"/>
      <c r="BD304" s="269"/>
      <c r="BE304" s="269"/>
      <c r="BF304" s="269"/>
      <c r="BG304" s="273">
        <v>45314</v>
      </c>
      <c r="BH304" s="249"/>
    </row>
    <row r="305" spans="1:60" ht="30" hidden="1" customHeight="1" x14ac:dyDescent="0.35">
      <c r="A305" s="245" t="s">
        <v>1999</v>
      </c>
      <c r="B305" s="250">
        <v>791</v>
      </c>
      <c r="C305" s="249">
        <v>2023</v>
      </c>
      <c r="D305" s="249"/>
      <c r="E305" s="249" t="s">
        <v>812</v>
      </c>
      <c r="F305" s="249" t="s">
        <v>813</v>
      </c>
      <c r="G305" s="250">
        <f t="shared" ca="1" si="58"/>
        <v>-304</v>
      </c>
      <c r="H305" s="251">
        <v>45089</v>
      </c>
      <c r="I305" s="249">
        <f t="shared" si="61"/>
        <v>0</v>
      </c>
      <c r="J305" s="251">
        <v>45089</v>
      </c>
      <c r="K305" s="249" t="str">
        <f t="shared" si="59"/>
        <v>RETROATIVO</v>
      </c>
      <c r="L305" s="249" t="s">
        <v>4181</v>
      </c>
      <c r="M305" s="250" t="s">
        <v>4182</v>
      </c>
      <c r="N305" s="249" t="s">
        <v>879</v>
      </c>
      <c r="O305" s="249" t="s">
        <v>816</v>
      </c>
      <c r="P305" s="249" t="s">
        <v>817</v>
      </c>
      <c r="Q305" s="249" t="s">
        <v>4183</v>
      </c>
      <c r="R305" s="249"/>
      <c r="S305" s="249" t="s">
        <v>4184</v>
      </c>
      <c r="T305" s="249" t="s">
        <v>4185</v>
      </c>
      <c r="U305" s="251">
        <v>45110</v>
      </c>
      <c r="V305" s="235" t="s">
        <v>4114</v>
      </c>
      <c r="W305" s="251">
        <v>45091</v>
      </c>
      <c r="X305" s="249" t="s">
        <v>825</v>
      </c>
      <c r="Y305" s="249" t="s">
        <v>906</v>
      </c>
      <c r="Z305" s="252" t="s">
        <v>2013</v>
      </c>
      <c r="AA305" s="252" t="s">
        <v>2310</v>
      </c>
      <c r="AB305" s="252" t="s">
        <v>2310</v>
      </c>
      <c r="AC305" s="252" t="s">
        <v>2014</v>
      </c>
      <c r="AD305" s="252" t="s">
        <v>4186</v>
      </c>
      <c r="AE305" s="331">
        <f t="shared" si="63"/>
        <v>0</v>
      </c>
      <c r="AF305" s="331">
        <v>5300</v>
      </c>
      <c r="AG305" s="329"/>
      <c r="AH305" s="335">
        <v>5300</v>
      </c>
      <c r="AI305" s="267" t="s">
        <v>825</v>
      </c>
      <c r="AJ305" s="265" t="s">
        <v>825</v>
      </c>
      <c r="AK305" s="249" t="s">
        <v>825</v>
      </c>
      <c r="AL305" s="253" t="s">
        <v>2484</v>
      </c>
      <c r="AM305" s="249" t="s">
        <v>828</v>
      </c>
      <c r="AN305" s="249" t="s">
        <v>35</v>
      </c>
      <c r="AO305" s="249" t="s">
        <v>1132</v>
      </c>
      <c r="AP305" s="249" t="s">
        <v>4187</v>
      </c>
      <c r="AQ305" s="269" t="s">
        <v>4188</v>
      </c>
      <c r="AR305" s="249"/>
      <c r="AS305" s="249"/>
      <c r="AT305" s="251"/>
      <c r="AU305" s="251"/>
      <c r="AV305" s="251"/>
      <c r="AW305" s="251"/>
      <c r="AX305" s="251"/>
      <c r="AY305" s="250">
        <f t="shared" si="55"/>
        <v>0</v>
      </c>
      <c r="AZ305" s="250"/>
      <c r="BA305" s="250">
        <f t="shared" si="62"/>
        <v>5300</v>
      </c>
      <c r="BB305" s="269" t="s">
        <v>4189</v>
      </c>
      <c r="BC305" s="269"/>
      <c r="BD305" s="269"/>
      <c r="BE305" s="269"/>
      <c r="BF305" s="269"/>
      <c r="BG305" s="273">
        <v>45314</v>
      </c>
      <c r="BH305" s="249"/>
    </row>
    <row r="306" spans="1:60" ht="30" hidden="1" customHeight="1" x14ac:dyDescent="0.3">
      <c r="A306" s="245" t="s">
        <v>1999</v>
      </c>
      <c r="B306" s="250">
        <v>877</v>
      </c>
      <c r="C306" s="249">
        <v>2023</v>
      </c>
      <c r="D306" s="249"/>
      <c r="E306" s="249" t="s">
        <v>1943</v>
      </c>
      <c r="F306" s="249" t="s">
        <v>813</v>
      </c>
      <c r="G306" s="250">
        <f t="shared" ca="1" si="58"/>
        <v>-286</v>
      </c>
      <c r="H306" s="251">
        <v>45089</v>
      </c>
      <c r="I306" s="249">
        <f t="shared" si="61"/>
        <v>18</v>
      </c>
      <c r="J306" s="251">
        <v>45107</v>
      </c>
      <c r="K306" s="249" t="str">
        <f t="shared" si="59"/>
        <v>DENTRO DO PRAZO</v>
      </c>
      <c r="L306" s="249" t="s">
        <v>4190</v>
      </c>
      <c r="M306" s="250" t="s">
        <v>2327</v>
      </c>
      <c r="N306" s="249" t="s">
        <v>879</v>
      </c>
      <c r="O306" s="249" t="s">
        <v>816</v>
      </c>
      <c r="P306" s="249" t="s">
        <v>817</v>
      </c>
      <c r="Q306" s="249" t="s">
        <v>4191</v>
      </c>
      <c r="R306" s="249"/>
      <c r="S306" s="249" t="s">
        <v>4192</v>
      </c>
      <c r="T306" s="249" t="s">
        <v>4193</v>
      </c>
      <c r="U306" s="251">
        <v>45100</v>
      </c>
      <c r="V306" s="235" t="s">
        <v>4194</v>
      </c>
      <c r="W306" s="251">
        <v>45107</v>
      </c>
      <c r="X306" s="249" t="s">
        <v>825</v>
      </c>
      <c r="Y306" s="249" t="s">
        <v>823</v>
      </c>
      <c r="Z306" s="252" t="s">
        <v>2013</v>
      </c>
      <c r="AA306" s="252" t="s">
        <v>2310</v>
      </c>
      <c r="AB306" s="252" t="s">
        <v>2310</v>
      </c>
      <c r="AC306" s="252" t="s">
        <v>2014</v>
      </c>
      <c r="AD306" s="252" t="s">
        <v>1081</v>
      </c>
      <c r="AE306" s="331">
        <f t="shared" si="63"/>
        <v>0</v>
      </c>
      <c r="AF306" s="331"/>
      <c r="AG306" s="329"/>
      <c r="AH306" s="329">
        <v>0</v>
      </c>
      <c r="AI306" s="267" t="s">
        <v>825</v>
      </c>
      <c r="AJ306" s="265" t="s">
        <v>825</v>
      </c>
      <c r="AK306" s="249" t="s">
        <v>825</v>
      </c>
      <c r="AL306" s="253" t="s">
        <v>1276</v>
      </c>
      <c r="AM306" s="249" t="s">
        <v>997</v>
      </c>
      <c r="AN306" s="249" t="s">
        <v>829</v>
      </c>
      <c r="AO306" s="249" t="s">
        <v>1132</v>
      </c>
      <c r="AP306" s="249" t="s">
        <v>4195</v>
      </c>
      <c r="AQ306" s="269" t="s">
        <v>4196</v>
      </c>
      <c r="AR306" s="249" t="s">
        <v>4197</v>
      </c>
      <c r="AS306" s="249"/>
      <c r="AT306" s="251"/>
      <c r="AU306" s="251"/>
      <c r="AV306" s="251"/>
      <c r="AW306" s="251"/>
      <c r="AX306" s="251"/>
      <c r="AY306" s="250">
        <f t="shared" si="55"/>
        <v>0</v>
      </c>
      <c r="AZ306" s="250"/>
      <c r="BA306" s="250">
        <f t="shared" si="62"/>
        <v>0</v>
      </c>
      <c r="BB306" s="269" t="s">
        <v>4198</v>
      </c>
      <c r="BC306" s="269"/>
      <c r="BD306" s="269"/>
      <c r="BE306" s="269"/>
      <c r="BF306" s="269"/>
      <c r="BG306" s="269" t="s">
        <v>2049</v>
      </c>
      <c r="BH306" s="249"/>
    </row>
    <row r="307" spans="1:60" ht="30" hidden="1" customHeight="1" x14ac:dyDescent="0.35">
      <c r="A307" s="245" t="s">
        <v>1999</v>
      </c>
      <c r="B307" s="250">
        <v>878</v>
      </c>
      <c r="C307" s="249">
        <v>2023</v>
      </c>
      <c r="D307" s="249"/>
      <c r="E307" s="249" t="s">
        <v>1943</v>
      </c>
      <c r="F307" s="249" t="s">
        <v>813</v>
      </c>
      <c r="G307" s="250">
        <f t="shared" ca="1" si="58"/>
        <v>-323</v>
      </c>
      <c r="H307" s="251">
        <v>45089</v>
      </c>
      <c r="I307" s="249">
        <f t="shared" si="61"/>
        <v>-19</v>
      </c>
      <c r="J307" s="251">
        <v>45070</v>
      </c>
      <c r="K307" s="249" t="str">
        <f t="shared" si="59"/>
        <v>RETROATIVO</v>
      </c>
      <c r="L307" s="249" t="s">
        <v>4199</v>
      </c>
      <c r="M307" s="250">
        <v>1024</v>
      </c>
      <c r="N307" s="249" t="s">
        <v>879</v>
      </c>
      <c r="O307" s="249" t="s">
        <v>816</v>
      </c>
      <c r="P307" s="249" t="s">
        <v>1106</v>
      </c>
      <c r="Q307" s="249" t="s">
        <v>2132</v>
      </c>
      <c r="R307" s="249"/>
      <c r="S307" s="249" t="s">
        <v>2133</v>
      </c>
      <c r="T307" s="249" t="s">
        <v>4200</v>
      </c>
      <c r="U307" s="251">
        <v>45060</v>
      </c>
      <c r="V307" s="235" t="s">
        <v>4177</v>
      </c>
      <c r="W307" s="251">
        <v>45070</v>
      </c>
      <c r="X307" s="249" t="s">
        <v>825</v>
      </c>
      <c r="Y307" s="249" t="s">
        <v>906</v>
      </c>
      <c r="Z307" s="252" t="s">
        <v>2013</v>
      </c>
      <c r="AA307" s="252"/>
      <c r="AB307" s="252"/>
      <c r="AC307" s="252" t="s">
        <v>2014</v>
      </c>
      <c r="AD307" s="252" t="s">
        <v>4201</v>
      </c>
      <c r="AE307" s="331">
        <f t="shared" si="63"/>
        <v>0</v>
      </c>
      <c r="AF307" s="331">
        <v>6130</v>
      </c>
      <c r="AG307" s="329"/>
      <c r="AH307" s="335" t="s">
        <v>3809</v>
      </c>
      <c r="AI307" s="267" t="s">
        <v>825</v>
      </c>
      <c r="AJ307" s="265" t="s">
        <v>825</v>
      </c>
      <c r="AK307" s="249" t="s">
        <v>825</v>
      </c>
      <c r="AL307" s="253" t="s">
        <v>2484</v>
      </c>
      <c r="AM307" s="249" t="s">
        <v>828</v>
      </c>
      <c r="AN307" s="249" t="s">
        <v>39</v>
      </c>
      <c r="AO307" s="249" t="s">
        <v>1132</v>
      </c>
      <c r="AP307" s="249">
        <v>11982884446</v>
      </c>
      <c r="AQ307" s="269" t="s">
        <v>3642</v>
      </c>
      <c r="AR307" s="249" t="s">
        <v>4202</v>
      </c>
      <c r="AS307" s="249"/>
      <c r="AT307" s="251"/>
      <c r="AU307" s="251"/>
      <c r="AV307" s="251"/>
      <c r="AW307" s="251"/>
      <c r="AX307" s="251"/>
      <c r="AY307" s="250">
        <f t="shared" si="55"/>
        <v>0</v>
      </c>
      <c r="AZ307" s="250"/>
      <c r="BA307" s="250">
        <f t="shared" si="62"/>
        <v>6130</v>
      </c>
      <c r="BB307" s="269" t="s">
        <v>4203</v>
      </c>
      <c r="BC307" s="269"/>
      <c r="BD307" s="269"/>
      <c r="BE307" s="269"/>
      <c r="BF307" s="269"/>
      <c r="BG307" s="269"/>
      <c r="BH307" s="249"/>
    </row>
    <row r="308" spans="1:60" ht="30" hidden="1" customHeight="1" x14ac:dyDescent="0.3">
      <c r="A308" s="245" t="s">
        <v>1999</v>
      </c>
      <c r="B308" s="250">
        <v>879</v>
      </c>
      <c r="C308" s="249">
        <v>2023</v>
      </c>
      <c r="D308" s="249"/>
      <c r="E308" s="249" t="s">
        <v>812</v>
      </c>
      <c r="F308" s="249" t="s">
        <v>813</v>
      </c>
      <c r="G308" s="250">
        <f t="shared" ca="1" si="58"/>
        <v>-292</v>
      </c>
      <c r="H308" s="251">
        <v>45089</v>
      </c>
      <c r="I308" s="249">
        <f t="shared" si="61"/>
        <v>12</v>
      </c>
      <c r="J308" s="251">
        <v>45101</v>
      </c>
      <c r="K308" s="249" t="str">
        <f t="shared" si="59"/>
        <v>FORA DE PRAZO</v>
      </c>
      <c r="L308" s="249" t="s">
        <v>4204</v>
      </c>
      <c r="M308" s="250">
        <v>1032</v>
      </c>
      <c r="N308" s="249" t="s">
        <v>4059</v>
      </c>
      <c r="O308" s="249" t="s">
        <v>816</v>
      </c>
      <c r="P308" s="249" t="s">
        <v>1106</v>
      </c>
      <c r="Q308" s="249" t="s">
        <v>4205</v>
      </c>
      <c r="R308" s="249"/>
      <c r="S308" s="249" t="s">
        <v>4206</v>
      </c>
      <c r="T308" s="249" t="s">
        <v>4207</v>
      </c>
      <c r="U308" s="251">
        <v>45097</v>
      </c>
      <c r="V308" s="235" t="s">
        <v>4208</v>
      </c>
      <c r="W308" s="251">
        <v>45289</v>
      </c>
      <c r="X308" s="250">
        <f ca="1">W308-TODAY()</f>
        <v>-104</v>
      </c>
      <c r="Y308" s="249" t="s">
        <v>823</v>
      </c>
      <c r="Z308" s="252" t="s">
        <v>2013</v>
      </c>
      <c r="AA308" s="252"/>
      <c r="AB308" s="252"/>
      <c r="AC308" s="252" t="s">
        <v>2014</v>
      </c>
      <c r="AD308" s="252" t="s">
        <v>922</v>
      </c>
      <c r="AE308" s="331">
        <f t="shared" si="63"/>
        <v>3400</v>
      </c>
      <c r="AF308" s="331">
        <v>850</v>
      </c>
      <c r="AG308" s="329"/>
      <c r="AH308" s="329">
        <v>4250</v>
      </c>
      <c r="AI308" s="267" t="s">
        <v>825</v>
      </c>
      <c r="AJ308" s="265" t="s">
        <v>825</v>
      </c>
      <c r="AK308" s="249" t="s">
        <v>825</v>
      </c>
      <c r="AL308" s="253" t="s">
        <v>2580</v>
      </c>
      <c r="AM308" s="249" t="s">
        <v>828</v>
      </c>
      <c r="AN308" s="249" t="s">
        <v>35</v>
      </c>
      <c r="AO308" s="249" t="s">
        <v>1132</v>
      </c>
      <c r="AP308" s="249" t="s">
        <v>4209</v>
      </c>
      <c r="AQ308" s="269" t="s">
        <v>4210</v>
      </c>
      <c r="AR308" s="249" t="s">
        <v>4211</v>
      </c>
      <c r="AS308" s="249"/>
      <c r="AT308" s="251"/>
      <c r="AU308" s="251"/>
      <c r="AV308" s="251"/>
      <c r="AW308" s="251"/>
      <c r="AX308" s="251"/>
      <c r="AY308" s="250">
        <f t="shared" si="55"/>
        <v>0</v>
      </c>
      <c r="AZ308" s="250"/>
      <c r="BA308" s="250">
        <f t="shared" si="62"/>
        <v>4250</v>
      </c>
      <c r="BB308" s="269" t="s">
        <v>4212</v>
      </c>
      <c r="BC308" s="269"/>
      <c r="BD308" s="269"/>
      <c r="BE308" s="269"/>
      <c r="BF308" s="269"/>
      <c r="BG308" s="273">
        <v>45314</v>
      </c>
      <c r="BH308" s="249"/>
    </row>
    <row r="309" spans="1:60" ht="30" hidden="1" customHeight="1" x14ac:dyDescent="0.3">
      <c r="A309" s="245" t="s">
        <v>1999</v>
      </c>
      <c r="B309" s="250">
        <v>904</v>
      </c>
      <c r="C309" s="249">
        <v>2023</v>
      </c>
      <c r="D309" s="249"/>
      <c r="E309" s="249" t="s">
        <v>812</v>
      </c>
      <c r="F309" s="249" t="s">
        <v>1936</v>
      </c>
      <c r="G309" s="250">
        <f t="shared" ca="1" si="58"/>
        <v>-311</v>
      </c>
      <c r="H309" s="251">
        <v>45089</v>
      </c>
      <c r="I309" s="249">
        <f t="shared" si="61"/>
        <v>-7</v>
      </c>
      <c r="J309" s="251">
        <v>45082</v>
      </c>
      <c r="K309" s="249" t="str">
        <f t="shared" si="59"/>
        <v>RETROATIVO</v>
      </c>
      <c r="L309" s="249" t="s">
        <v>4213</v>
      </c>
      <c r="M309" s="250" t="s">
        <v>2327</v>
      </c>
      <c r="N309" s="249" t="s">
        <v>815</v>
      </c>
      <c r="O309" s="249" t="s">
        <v>816</v>
      </c>
      <c r="P309" s="249" t="s">
        <v>817</v>
      </c>
      <c r="Q309" s="249" t="s">
        <v>3353</v>
      </c>
      <c r="R309" s="249"/>
      <c r="S309" s="249" t="s">
        <v>3354</v>
      </c>
      <c r="T309" s="249" t="s">
        <v>4214</v>
      </c>
      <c r="U309" s="251">
        <v>45111</v>
      </c>
      <c r="V309" s="235" t="s">
        <v>4215</v>
      </c>
      <c r="W309" s="251">
        <v>45082</v>
      </c>
      <c r="X309" s="249" t="s">
        <v>825</v>
      </c>
      <c r="Y309" s="249" t="s">
        <v>823</v>
      </c>
      <c r="Z309" s="252" t="s">
        <v>2013</v>
      </c>
      <c r="AA309" s="252" t="s">
        <v>825</v>
      </c>
      <c r="AB309" s="252"/>
      <c r="AC309" s="252" t="s">
        <v>2014</v>
      </c>
      <c r="AD309" s="252" t="s">
        <v>871</v>
      </c>
      <c r="AE309" s="331">
        <f t="shared" si="63"/>
        <v>10000</v>
      </c>
      <c r="AF309" s="331"/>
      <c r="AG309" s="329"/>
      <c r="AH309" s="329">
        <v>10000</v>
      </c>
      <c r="AI309" s="267" t="s">
        <v>825</v>
      </c>
      <c r="AJ309" s="265" t="s">
        <v>825</v>
      </c>
      <c r="AK309" s="249" t="s">
        <v>825</v>
      </c>
      <c r="AL309" s="253"/>
      <c r="AM309" s="249" t="s">
        <v>997</v>
      </c>
      <c r="AN309" s="249" t="s">
        <v>829</v>
      </c>
      <c r="AO309" s="249" t="s">
        <v>1132</v>
      </c>
      <c r="AP309" s="249" t="s">
        <v>4216</v>
      </c>
      <c r="AQ309" s="269" t="s">
        <v>3357</v>
      </c>
      <c r="AR309" s="249" t="s">
        <v>4217</v>
      </c>
      <c r="AS309" s="249"/>
      <c r="AT309" s="251"/>
      <c r="AU309" s="251"/>
      <c r="AV309" s="251"/>
      <c r="AW309" s="251"/>
      <c r="AX309" s="251"/>
      <c r="AY309" s="250">
        <f t="shared" si="55"/>
        <v>0</v>
      </c>
      <c r="AZ309" s="250"/>
      <c r="BA309" s="250">
        <f t="shared" si="62"/>
        <v>10000</v>
      </c>
      <c r="BB309" s="269" t="s">
        <v>4218</v>
      </c>
      <c r="BC309" s="269"/>
      <c r="BD309" s="269"/>
      <c r="BE309" s="269"/>
      <c r="BF309" s="269"/>
      <c r="BG309" s="269"/>
      <c r="BH309" s="249"/>
    </row>
    <row r="310" spans="1:60" ht="30" hidden="1" customHeight="1" x14ac:dyDescent="0.35">
      <c r="A310" s="245" t="s">
        <v>1999</v>
      </c>
      <c r="B310" s="250">
        <v>908</v>
      </c>
      <c r="C310" s="249">
        <v>2023</v>
      </c>
      <c r="D310" s="249"/>
      <c r="E310" s="249" t="s">
        <v>1943</v>
      </c>
      <c r="F310" s="249" t="s">
        <v>813</v>
      </c>
      <c r="G310" s="250">
        <f t="shared" ca="1" si="58"/>
        <v>-286</v>
      </c>
      <c r="H310" s="251">
        <v>45089</v>
      </c>
      <c r="I310" s="249">
        <f t="shared" si="61"/>
        <v>18</v>
      </c>
      <c r="J310" s="251">
        <v>45107</v>
      </c>
      <c r="K310" s="249" t="str">
        <f t="shared" si="59"/>
        <v>DENTRO DO PRAZO</v>
      </c>
      <c r="L310" s="249" t="s">
        <v>4219</v>
      </c>
      <c r="M310" s="250">
        <v>1376</v>
      </c>
      <c r="N310" s="249" t="s">
        <v>879</v>
      </c>
      <c r="O310" s="249" t="s">
        <v>816</v>
      </c>
      <c r="P310" s="249" t="s">
        <v>354</v>
      </c>
      <c r="Q310" s="249" t="s">
        <v>4220</v>
      </c>
      <c r="R310" s="249"/>
      <c r="S310" s="249" t="s">
        <v>4221</v>
      </c>
      <c r="T310" s="249" t="s">
        <v>4222</v>
      </c>
      <c r="U310" s="251">
        <v>45099</v>
      </c>
      <c r="V310" s="235" t="s">
        <v>4001</v>
      </c>
      <c r="W310" s="251">
        <v>45837</v>
      </c>
      <c r="X310" s="250">
        <f ca="1">W310-TODAY()</f>
        <v>444</v>
      </c>
      <c r="Y310" s="249" t="s">
        <v>823</v>
      </c>
      <c r="Z310" s="252" t="s">
        <v>2013</v>
      </c>
      <c r="AA310" s="252" t="s">
        <v>2310</v>
      </c>
      <c r="AB310" s="252" t="s">
        <v>2310</v>
      </c>
      <c r="AC310" s="252" t="s">
        <v>2014</v>
      </c>
      <c r="AD310" s="252" t="s">
        <v>922</v>
      </c>
      <c r="AE310" s="331">
        <f t="shared" si="63"/>
        <v>27553.01</v>
      </c>
      <c r="AF310" s="331"/>
      <c r="AG310" s="329"/>
      <c r="AH310" s="329">
        <v>27553.01</v>
      </c>
      <c r="AI310" s="267" t="s">
        <v>825</v>
      </c>
      <c r="AJ310" s="265" t="s">
        <v>825</v>
      </c>
      <c r="AK310" s="249" t="s">
        <v>825</v>
      </c>
      <c r="AL310" s="253" t="s">
        <v>2484</v>
      </c>
      <c r="AM310" s="249" t="s">
        <v>873</v>
      </c>
      <c r="AN310" s="249" t="s">
        <v>28</v>
      </c>
      <c r="AO310" s="249" t="s">
        <v>13</v>
      </c>
      <c r="AP310" s="249" t="s">
        <v>4223</v>
      </c>
      <c r="AQ310" s="269" t="s">
        <v>4224</v>
      </c>
      <c r="AR310" s="249" t="s">
        <v>4225</v>
      </c>
      <c r="AS310" s="249"/>
      <c r="AT310" s="251"/>
      <c r="AU310" s="251"/>
      <c r="AV310" s="251"/>
      <c r="AW310" s="251"/>
      <c r="AX310" s="251"/>
      <c r="AY310" s="250">
        <f t="shared" si="55"/>
        <v>0</v>
      </c>
      <c r="AZ310" s="250"/>
      <c r="BA310" s="250">
        <f t="shared" si="62"/>
        <v>27553.01</v>
      </c>
      <c r="BB310" s="272" t="s">
        <v>4226</v>
      </c>
      <c r="BC310" s="269"/>
      <c r="BD310" s="269"/>
      <c r="BE310" s="269"/>
      <c r="BF310" s="269"/>
      <c r="BG310" s="269"/>
      <c r="BH310" s="249"/>
    </row>
    <row r="311" spans="1:60" ht="30" hidden="1" customHeight="1" x14ac:dyDescent="0.3">
      <c r="A311" s="245" t="s">
        <v>1999</v>
      </c>
      <c r="B311" s="250">
        <v>909</v>
      </c>
      <c r="C311" s="249">
        <v>2023</v>
      </c>
      <c r="D311" s="249"/>
      <c r="E311" s="249" t="s">
        <v>1943</v>
      </c>
      <c r="F311" s="249" t="s">
        <v>813</v>
      </c>
      <c r="G311" s="250">
        <f t="shared" ca="1" si="58"/>
        <v>-296</v>
      </c>
      <c r="H311" s="251">
        <v>45091</v>
      </c>
      <c r="I311" s="249">
        <f t="shared" si="61"/>
        <v>6</v>
      </c>
      <c r="J311" s="251">
        <v>45097</v>
      </c>
      <c r="K311" s="249" t="str">
        <f t="shared" si="59"/>
        <v>FORA DE PRAZO</v>
      </c>
      <c r="L311" s="249" t="s">
        <v>4227</v>
      </c>
      <c r="M311" s="250" t="s">
        <v>4228</v>
      </c>
      <c r="N311" s="249" t="s">
        <v>1016</v>
      </c>
      <c r="O311" s="249" t="s">
        <v>816</v>
      </c>
      <c r="P311" s="249" t="s">
        <v>1106</v>
      </c>
      <c r="Q311" s="249" t="s">
        <v>4229</v>
      </c>
      <c r="R311" s="249"/>
      <c r="S311" s="249" t="s">
        <v>2451</v>
      </c>
      <c r="T311" s="249" t="s">
        <v>4230</v>
      </c>
      <c r="U311" s="251">
        <v>45100</v>
      </c>
      <c r="V311" s="235" t="s">
        <v>4231</v>
      </c>
      <c r="W311" s="251">
        <v>45279</v>
      </c>
      <c r="X311" s="250">
        <f ca="1">W311-TODAY()</f>
        <v>-114</v>
      </c>
      <c r="Y311" s="249" t="s">
        <v>823</v>
      </c>
      <c r="Z311" s="252" t="s">
        <v>2013</v>
      </c>
      <c r="AA311" s="252"/>
      <c r="AB311" s="252"/>
      <c r="AC311" s="252" t="s">
        <v>2014</v>
      </c>
      <c r="AD311" s="252" t="s">
        <v>922</v>
      </c>
      <c r="AE311" s="331">
        <f t="shared" si="63"/>
        <v>11600</v>
      </c>
      <c r="AF311" s="331">
        <f>73300+2000+4000+3000</f>
        <v>82300</v>
      </c>
      <c r="AG311" s="329"/>
      <c r="AH311" s="329">
        <f>82000+2900+2000+4000+3000</f>
        <v>93900</v>
      </c>
      <c r="AI311" s="267" t="s">
        <v>825</v>
      </c>
      <c r="AJ311" s="265" t="s">
        <v>825</v>
      </c>
      <c r="AK311" s="249" t="s">
        <v>825</v>
      </c>
      <c r="AL311" s="253" t="s">
        <v>2580</v>
      </c>
      <c r="AM311" s="249" t="s">
        <v>828</v>
      </c>
      <c r="AN311" s="249" t="s">
        <v>39</v>
      </c>
      <c r="AO311" s="249" t="s">
        <v>1132</v>
      </c>
      <c r="AP311" s="249" t="s">
        <v>4232</v>
      </c>
      <c r="AQ311" s="269" t="s">
        <v>4233</v>
      </c>
      <c r="AR311" s="249" t="s">
        <v>4234</v>
      </c>
      <c r="AS311" s="249"/>
      <c r="AT311" s="251"/>
      <c r="AU311" s="251"/>
      <c r="AV311" s="251"/>
      <c r="AW311" s="251"/>
      <c r="AX311" s="251"/>
      <c r="AY311" s="250">
        <f t="shared" si="55"/>
        <v>0</v>
      </c>
      <c r="AZ311" s="250"/>
      <c r="BA311" s="250">
        <f t="shared" si="62"/>
        <v>93900</v>
      </c>
      <c r="BB311" s="269" t="s">
        <v>4235</v>
      </c>
      <c r="BC311" s="269"/>
      <c r="BD311" s="269"/>
      <c r="BE311" s="269"/>
      <c r="BF311" s="269"/>
      <c r="BG311" s="269"/>
      <c r="BH311" s="249"/>
    </row>
    <row r="312" spans="1:60" s="414" customFormat="1" ht="30" hidden="1" customHeight="1" x14ac:dyDescent="0.3">
      <c r="A312" s="418" t="s">
        <v>1999</v>
      </c>
      <c r="B312" s="303">
        <v>916</v>
      </c>
      <c r="C312" s="249">
        <v>2023</v>
      </c>
      <c r="D312" s="249"/>
      <c r="E312" s="249" t="s">
        <v>1943</v>
      </c>
      <c r="F312" s="249" t="s">
        <v>1811</v>
      </c>
      <c r="G312" s="250">
        <f t="shared" ca="1" si="58"/>
        <v>-850</v>
      </c>
      <c r="H312" s="251">
        <v>44540</v>
      </c>
      <c r="I312" s="249">
        <f t="shared" si="61"/>
        <v>3</v>
      </c>
      <c r="J312" s="251">
        <v>44543</v>
      </c>
      <c r="K312" s="249" t="str">
        <f t="shared" si="59"/>
        <v>FORA DE PRAZO</v>
      </c>
      <c r="L312" s="249" t="s">
        <v>4236</v>
      </c>
      <c r="M312" s="250">
        <v>996</v>
      </c>
      <c r="N312" s="249" t="s">
        <v>1944</v>
      </c>
      <c r="O312" s="287" t="s">
        <v>840</v>
      </c>
      <c r="P312" s="249" t="s">
        <v>1029</v>
      </c>
      <c r="Q312" s="287" t="s">
        <v>4237</v>
      </c>
      <c r="R312" s="249"/>
      <c r="S312" s="249" t="s">
        <v>4238</v>
      </c>
      <c r="T312" s="287" t="s">
        <v>4239</v>
      </c>
      <c r="U312" s="251">
        <v>44547</v>
      </c>
      <c r="V312" s="407" t="s">
        <v>4240</v>
      </c>
      <c r="W312" s="251"/>
      <c r="X312" s="250">
        <f ca="1">W312-TODAY()</f>
        <v>-45393</v>
      </c>
      <c r="Y312" s="249" t="s">
        <v>823</v>
      </c>
      <c r="Z312" s="252" t="s">
        <v>2013</v>
      </c>
      <c r="AA312" s="252"/>
      <c r="AB312" s="252"/>
      <c r="AC312" s="252"/>
      <c r="AD312" s="252" t="s">
        <v>4241</v>
      </c>
      <c r="AE312" s="408" t="s">
        <v>2182</v>
      </c>
      <c r="AF312" s="408"/>
      <c r="AG312" s="408"/>
      <c r="AH312" s="408"/>
      <c r="AI312" s="267" t="s">
        <v>825</v>
      </c>
      <c r="AJ312" s="265" t="s">
        <v>825</v>
      </c>
      <c r="AK312" s="249" t="s">
        <v>825</v>
      </c>
      <c r="AL312" s="253" t="s">
        <v>907</v>
      </c>
      <c r="AM312" s="249" t="s">
        <v>828</v>
      </c>
      <c r="AN312" s="249" t="s">
        <v>16</v>
      </c>
      <c r="AO312" s="249" t="s">
        <v>13</v>
      </c>
      <c r="AP312" s="249"/>
      <c r="AQ312" s="269"/>
      <c r="AR312" s="249"/>
      <c r="AS312" s="249"/>
      <c r="AT312" s="251"/>
      <c r="AU312" s="251"/>
      <c r="AV312" s="251"/>
      <c r="AW312" s="251"/>
      <c r="AX312" s="251"/>
      <c r="AY312" s="250">
        <f t="shared" si="55"/>
        <v>0</v>
      </c>
      <c r="AZ312" s="250"/>
      <c r="BA312" s="303">
        <f t="shared" si="62"/>
        <v>0</v>
      </c>
      <c r="BB312" s="412"/>
      <c r="BC312" s="269"/>
      <c r="BD312" s="269"/>
      <c r="BE312" s="269"/>
      <c r="BF312" s="269"/>
      <c r="BG312" s="269"/>
      <c r="BH312" s="249"/>
    </row>
    <row r="313" spans="1:60" ht="30" hidden="1" customHeight="1" x14ac:dyDescent="0.35">
      <c r="A313" s="245" t="s">
        <v>1999</v>
      </c>
      <c r="B313" s="250">
        <v>924</v>
      </c>
      <c r="C313" s="249">
        <v>2023</v>
      </c>
      <c r="D313" s="249"/>
      <c r="E313" s="249" t="s">
        <v>1943</v>
      </c>
      <c r="F313" s="249" t="s">
        <v>813</v>
      </c>
      <c r="G313" s="250">
        <f t="shared" ca="1" si="58"/>
        <v>-288</v>
      </c>
      <c r="H313" s="251">
        <v>45091</v>
      </c>
      <c r="I313" s="249">
        <f t="shared" si="61"/>
        <v>14</v>
      </c>
      <c r="J313" s="251">
        <v>45105</v>
      </c>
      <c r="K313" s="249" t="str">
        <f t="shared" si="59"/>
        <v>FORA DE PRAZO</v>
      </c>
      <c r="L313" s="249" t="s">
        <v>4242</v>
      </c>
      <c r="M313" s="250">
        <v>1284</v>
      </c>
      <c r="N313" s="249" t="s">
        <v>879</v>
      </c>
      <c r="O313" s="249" t="s">
        <v>816</v>
      </c>
      <c r="P313" s="249" t="s">
        <v>1976</v>
      </c>
      <c r="Q313" s="249" t="s">
        <v>4243</v>
      </c>
      <c r="R313" s="249"/>
      <c r="S313" s="249" t="s">
        <v>4244</v>
      </c>
      <c r="T313" s="249" t="s">
        <v>4245</v>
      </c>
      <c r="U313" s="251">
        <v>45093</v>
      </c>
      <c r="V313" s="235" t="s">
        <v>4246</v>
      </c>
      <c r="W313" s="251">
        <v>45153</v>
      </c>
      <c r="X313" s="249" t="s">
        <v>825</v>
      </c>
      <c r="Y313" s="249" t="s">
        <v>823</v>
      </c>
      <c r="Z313" s="252" t="s">
        <v>2013</v>
      </c>
      <c r="AA313" s="252"/>
      <c r="AB313" s="252"/>
      <c r="AC313" s="252" t="s">
        <v>2014</v>
      </c>
      <c r="AD313" s="252" t="s">
        <v>4247</v>
      </c>
      <c r="AE313" s="331">
        <f t="shared" ref="AE313:AE324" si="64">AG313+AH313-AF313</f>
        <v>0</v>
      </c>
      <c r="AF313" s="331">
        <v>16600</v>
      </c>
      <c r="AG313" s="329"/>
      <c r="AH313" s="335" t="s">
        <v>4248</v>
      </c>
      <c r="AI313" s="267" t="s">
        <v>825</v>
      </c>
      <c r="AJ313" s="265" t="s">
        <v>825</v>
      </c>
      <c r="AK313" s="249" t="s">
        <v>825</v>
      </c>
      <c r="AL313" s="253" t="s">
        <v>2484</v>
      </c>
      <c r="AM313" s="249" t="s">
        <v>828</v>
      </c>
      <c r="AN313" s="249" t="s">
        <v>908</v>
      </c>
      <c r="AO313" s="249" t="s">
        <v>1132</v>
      </c>
      <c r="AP313" s="249" t="s">
        <v>4249</v>
      </c>
      <c r="AQ313" s="269" t="s">
        <v>4250</v>
      </c>
      <c r="AR313" s="249" t="s">
        <v>4251</v>
      </c>
      <c r="AS313" s="249"/>
      <c r="AT313" s="251"/>
      <c r="AU313" s="251"/>
      <c r="AV313" s="251"/>
      <c r="AW313" s="251"/>
      <c r="AX313" s="251"/>
      <c r="AY313" s="250">
        <f t="shared" si="55"/>
        <v>0</v>
      </c>
      <c r="AZ313" s="250"/>
      <c r="BA313" s="250">
        <f t="shared" si="62"/>
        <v>16600</v>
      </c>
      <c r="BB313" s="269" t="s">
        <v>4252</v>
      </c>
      <c r="BC313" s="269"/>
      <c r="BD313" s="269"/>
      <c r="BE313" s="269"/>
      <c r="BF313" s="269"/>
      <c r="BG313" s="269"/>
      <c r="BH313" s="249"/>
    </row>
    <row r="314" spans="1:60" ht="30" hidden="1" customHeight="1" x14ac:dyDescent="0.35">
      <c r="A314" s="245" t="s">
        <v>1999</v>
      </c>
      <c r="B314" s="250">
        <v>928</v>
      </c>
      <c r="C314" s="249">
        <v>2023</v>
      </c>
      <c r="D314" s="249"/>
      <c r="E314" s="249" t="s">
        <v>812</v>
      </c>
      <c r="F314" s="249" t="s">
        <v>813</v>
      </c>
      <c r="G314" s="250">
        <f t="shared" ca="1" si="58"/>
        <v>-304</v>
      </c>
      <c r="H314" s="251">
        <v>45092</v>
      </c>
      <c r="I314" s="249">
        <f t="shared" si="61"/>
        <v>-3</v>
      </c>
      <c r="J314" s="251">
        <v>45089</v>
      </c>
      <c r="K314" s="249" t="str">
        <f t="shared" si="59"/>
        <v>RETROATIVO</v>
      </c>
      <c r="L314" s="249" t="s">
        <v>4253</v>
      </c>
      <c r="M314" s="250" t="s">
        <v>4254</v>
      </c>
      <c r="N314" s="249" t="s">
        <v>879</v>
      </c>
      <c r="O314" s="249" t="s">
        <v>816</v>
      </c>
      <c r="P314" s="249" t="s">
        <v>1029</v>
      </c>
      <c r="Q314" s="249" t="s">
        <v>3174</v>
      </c>
      <c r="R314" s="249"/>
      <c r="S314" s="249" t="s">
        <v>3175</v>
      </c>
      <c r="T314" s="249" t="s">
        <v>4255</v>
      </c>
      <c r="U314" s="251">
        <v>45110</v>
      </c>
      <c r="V314" s="235" t="s">
        <v>4256</v>
      </c>
      <c r="W314" s="251">
        <v>45363</v>
      </c>
      <c r="X314" s="250">
        <f ca="1">W314-TODAY()</f>
        <v>-30</v>
      </c>
      <c r="Y314" s="249" t="s">
        <v>906</v>
      </c>
      <c r="Z314" s="252" t="s">
        <v>824</v>
      </c>
      <c r="AA314" s="252" t="s">
        <v>825</v>
      </c>
      <c r="AB314" s="252" t="s">
        <v>825</v>
      </c>
      <c r="AC314" s="252" t="s">
        <v>2014</v>
      </c>
      <c r="AD314" s="252" t="s">
        <v>4257</v>
      </c>
      <c r="AE314" s="331">
        <f t="shared" si="64"/>
        <v>0</v>
      </c>
      <c r="AF314" s="331">
        <v>10800</v>
      </c>
      <c r="AG314" s="329"/>
      <c r="AH314" s="335" t="s">
        <v>4258</v>
      </c>
      <c r="AI314" s="267" t="s">
        <v>825</v>
      </c>
      <c r="AJ314" s="265" t="s">
        <v>825</v>
      </c>
      <c r="AK314" s="249" t="s">
        <v>825</v>
      </c>
      <c r="AL314" s="253" t="s">
        <v>1276</v>
      </c>
      <c r="AM314" s="249" t="s">
        <v>1948</v>
      </c>
      <c r="AN314" s="249" t="s">
        <v>26</v>
      </c>
      <c r="AO314" s="249" t="s">
        <v>13</v>
      </c>
      <c r="AP314" s="249" t="s">
        <v>3177</v>
      </c>
      <c r="AQ314" s="269" t="s">
        <v>4259</v>
      </c>
      <c r="AR314" s="249" t="s">
        <v>4260</v>
      </c>
      <c r="AS314" s="249"/>
      <c r="AT314" s="251"/>
      <c r="AU314" s="251"/>
      <c r="AV314" s="251"/>
      <c r="AW314" s="251"/>
      <c r="AX314" s="251"/>
      <c r="AY314" s="250">
        <f t="shared" si="55"/>
        <v>0</v>
      </c>
      <c r="AZ314" s="250"/>
      <c r="BA314" s="250">
        <f t="shared" si="62"/>
        <v>10800</v>
      </c>
      <c r="BB314" s="269" t="s">
        <v>4261</v>
      </c>
      <c r="BC314" s="269"/>
      <c r="BD314" s="269"/>
      <c r="BE314" s="269"/>
      <c r="BF314" s="269"/>
      <c r="BG314" s="269"/>
      <c r="BH314" s="249"/>
    </row>
    <row r="315" spans="1:60" ht="30" hidden="1" customHeight="1" x14ac:dyDescent="0.35">
      <c r="A315" s="245" t="s">
        <v>1999</v>
      </c>
      <c r="B315" s="250">
        <v>931</v>
      </c>
      <c r="C315" s="249">
        <v>2023</v>
      </c>
      <c r="D315" s="249"/>
      <c r="E315" s="249" t="s">
        <v>812</v>
      </c>
      <c r="F315" s="249" t="s">
        <v>813</v>
      </c>
      <c r="G315" s="250">
        <f t="shared" ca="1" si="58"/>
        <v>-317</v>
      </c>
      <c r="H315" s="251">
        <v>45092</v>
      </c>
      <c r="I315" s="249">
        <f t="shared" si="61"/>
        <v>-16</v>
      </c>
      <c r="J315" s="251">
        <v>45076</v>
      </c>
      <c r="K315" s="249" t="str">
        <f t="shared" si="59"/>
        <v>RETROATIVO</v>
      </c>
      <c r="L315" s="249" t="s">
        <v>4262</v>
      </c>
      <c r="M315" s="250" t="s">
        <v>4263</v>
      </c>
      <c r="N315" s="249" t="s">
        <v>879</v>
      </c>
      <c r="O315" s="249" t="s">
        <v>816</v>
      </c>
      <c r="P315" s="249" t="s">
        <v>817</v>
      </c>
      <c r="Q315" s="249" t="s">
        <v>4264</v>
      </c>
      <c r="R315" s="249"/>
      <c r="S315" s="249" t="s">
        <v>4265</v>
      </c>
      <c r="T315" s="249" t="s">
        <v>4266</v>
      </c>
      <c r="U315" s="251">
        <v>45117</v>
      </c>
      <c r="V315" s="235" t="s">
        <v>4132</v>
      </c>
      <c r="W315" s="251">
        <v>45092</v>
      </c>
      <c r="X315" s="249" t="s">
        <v>825</v>
      </c>
      <c r="Y315" s="249" t="s">
        <v>823</v>
      </c>
      <c r="Z315" s="252" t="s">
        <v>2013</v>
      </c>
      <c r="AA315" s="252"/>
      <c r="AB315" s="252"/>
      <c r="AC315" s="252" t="s">
        <v>2014</v>
      </c>
      <c r="AD315" s="252" t="s">
        <v>1081</v>
      </c>
      <c r="AE315" s="331">
        <f t="shared" si="64"/>
        <v>0</v>
      </c>
      <c r="AF315" s="331">
        <v>8000</v>
      </c>
      <c r="AG315" s="329"/>
      <c r="AH315" s="335" t="s">
        <v>3972</v>
      </c>
      <c r="AI315" s="267" t="s">
        <v>825</v>
      </c>
      <c r="AJ315" s="265" t="s">
        <v>825</v>
      </c>
      <c r="AK315" s="249" t="s">
        <v>825</v>
      </c>
      <c r="AL315" s="253" t="s">
        <v>2484</v>
      </c>
      <c r="AM315" s="249" t="s">
        <v>828</v>
      </c>
      <c r="AN315" s="249" t="s">
        <v>908</v>
      </c>
      <c r="AO315" s="249" t="s">
        <v>1132</v>
      </c>
      <c r="AP315" s="249" t="s">
        <v>4267</v>
      </c>
      <c r="AQ315" s="269" t="s">
        <v>4268</v>
      </c>
      <c r="AR315" s="249" t="s">
        <v>4269</v>
      </c>
      <c r="AS315" s="249"/>
      <c r="AT315" s="251"/>
      <c r="AU315" s="251">
        <v>45097</v>
      </c>
      <c r="AV315" s="251">
        <v>45107</v>
      </c>
      <c r="AW315" s="251">
        <v>45113</v>
      </c>
      <c r="AX315" s="251">
        <v>45117</v>
      </c>
      <c r="AY315" s="250">
        <f t="shared" si="55"/>
        <v>45117</v>
      </c>
      <c r="AZ315" s="250"/>
      <c r="BA315" s="250">
        <f t="shared" si="62"/>
        <v>8000</v>
      </c>
      <c r="BB315" s="269" t="s">
        <v>4270</v>
      </c>
      <c r="BC315" s="269"/>
      <c r="BD315" s="269"/>
      <c r="BE315" s="269"/>
      <c r="BF315" s="269"/>
      <c r="BG315" s="273">
        <v>45314</v>
      </c>
      <c r="BH315" s="249"/>
    </row>
    <row r="316" spans="1:60" ht="30" hidden="1" customHeight="1" x14ac:dyDescent="0.35">
      <c r="A316" s="245" t="s">
        <v>1999</v>
      </c>
      <c r="B316" s="250">
        <v>935</v>
      </c>
      <c r="C316" s="249">
        <v>2023</v>
      </c>
      <c r="D316" s="249"/>
      <c r="E316" s="249" t="s">
        <v>812</v>
      </c>
      <c r="F316" s="249" t="s">
        <v>813</v>
      </c>
      <c r="G316" s="250">
        <f t="shared" ca="1" si="58"/>
        <v>-245</v>
      </c>
      <c r="H316" s="251">
        <v>45093</v>
      </c>
      <c r="I316" s="249">
        <f t="shared" si="61"/>
        <v>55</v>
      </c>
      <c r="J316" s="251">
        <v>45148</v>
      </c>
      <c r="K316" s="249" t="str">
        <f t="shared" si="59"/>
        <v>DENTRO DO PRAZO</v>
      </c>
      <c r="L316" s="249" t="s">
        <v>4271</v>
      </c>
      <c r="M316" s="250">
        <v>1145</v>
      </c>
      <c r="N316" s="249" t="s">
        <v>879</v>
      </c>
      <c r="O316" s="249" t="s">
        <v>816</v>
      </c>
      <c r="P316" s="249" t="s">
        <v>817</v>
      </c>
      <c r="Q316" s="249" t="s">
        <v>3344</v>
      </c>
      <c r="R316" s="249"/>
      <c r="S316" s="249" t="s">
        <v>3345</v>
      </c>
      <c r="T316" s="249" t="s">
        <v>4272</v>
      </c>
      <c r="U316" s="251">
        <v>45106</v>
      </c>
      <c r="V316" s="235" t="s">
        <v>4273</v>
      </c>
      <c r="W316" s="251">
        <v>45274</v>
      </c>
      <c r="X316" s="249" t="s">
        <v>825</v>
      </c>
      <c r="Y316" s="249" t="s">
        <v>921</v>
      </c>
      <c r="Z316" s="252" t="s">
        <v>2013</v>
      </c>
      <c r="AA316" s="252"/>
      <c r="AB316" s="252"/>
      <c r="AC316" s="252" t="s">
        <v>2014</v>
      </c>
      <c r="AD316" s="252" t="s">
        <v>1305</v>
      </c>
      <c r="AE316" s="331">
        <f t="shared" si="64"/>
        <v>16000</v>
      </c>
      <c r="AF316" s="331"/>
      <c r="AG316" s="329"/>
      <c r="AH316" s="335">
        <v>16000</v>
      </c>
      <c r="AI316" s="267" t="s">
        <v>825</v>
      </c>
      <c r="AJ316" s="265" t="s">
        <v>825</v>
      </c>
      <c r="AK316" s="249" t="s">
        <v>825</v>
      </c>
      <c r="AL316" s="253" t="s">
        <v>2484</v>
      </c>
      <c r="AM316" s="249" t="s">
        <v>828</v>
      </c>
      <c r="AN316" s="249" t="s">
        <v>829</v>
      </c>
      <c r="AO316" s="249" t="s">
        <v>1132</v>
      </c>
      <c r="AP316" s="249" t="s">
        <v>3348</v>
      </c>
      <c r="AQ316" s="269" t="s">
        <v>3349</v>
      </c>
      <c r="AR316" s="249" t="s">
        <v>3350</v>
      </c>
      <c r="AS316" s="249"/>
      <c r="AT316" s="251"/>
      <c r="AU316" s="251"/>
      <c r="AV316" s="251"/>
      <c r="AW316" s="251"/>
      <c r="AX316" s="251"/>
      <c r="AY316" s="250">
        <f t="shared" si="55"/>
        <v>0</v>
      </c>
      <c r="AZ316" s="250"/>
      <c r="BA316" s="250">
        <f t="shared" si="62"/>
        <v>16000</v>
      </c>
      <c r="BB316" s="271" t="s">
        <v>4274</v>
      </c>
      <c r="BC316" s="269"/>
      <c r="BD316" s="269"/>
      <c r="BE316" s="269"/>
      <c r="BF316" s="269"/>
      <c r="BG316" s="269"/>
      <c r="BH316" s="249"/>
    </row>
    <row r="317" spans="1:60" ht="30" hidden="1" customHeight="1" x14ac:dyDescent="0.3">
      <c r="A317" s="245" t="s">
        <v>1999</v>
      </c>
      <c r="B317" s="250">
        <v>951</v>
      </c>
      <c r="C317" s="249">
        <v>2023</v>
      </c>
      <c r="D317" s="249"/>
      <c r="E317" s="249" t="s">
        <v>1943</v>
      </c>
      <c r="F317" s="249" t="s">
        <v>813</v>
      </c>
      <c r="G317" s="250">
        <f t="shared" ca="1" si="58"/>
        <v>-256</v>
      </c>
      <c r="H317" s="251">
        <v>45098</v>
      </c>
      <c r="I317" s="249">
        <f t="shared" si="61"/>
        <v>39</v>
      </c>
      <c r="J317" s="251">
        <v>45137</v>
      </c>
      <c r="K317" s="249" t="str">
        <f t="shared" si="59"/>
        <v>DENTRO DO PRAZO</v>
      </c>
      <c r="L317" s="249" t="s">
        <v>4275</v>
      </c>
      <c r="M317" s="250">
        <v>1761</v>
      </c>
      <c r="N317" s="249" t="s">
        <v>879</v>
      </c>
      <c r="O317" s="249" t="s">
        <v>816</v>
      </c>
      <c r="P317" s="249" t="s">
        <v>817</v>
      </c>
      <c r="Q317" s="249" t="s">
        <v>4276</v>
      </c>
      <c r="R317" s="249"/>
      <c r="S317" s="249" t="s">
        <v>4277</v>
      </c>
      <c r="T317" s="249" t="s">
        <v>4278</v>
      </c>
      <c r="U317" s="251">
        <v>45107</v>
      </c>
      <c r="V317" s="235" t="s">
        <v>3686</v>
      </c>
      <c r="W317" s="251">
        <v>45137</v>
      </c>
      <c r="X317" s="249" t="s">
        <v>825</v>
      </c>
      <c r="Y317" s="249" t="s">
        <v>1389</v>
      </c>
      <c r="Z317" s="252" t="s">
        <v>2013</v>
      </c>
      <c r="AA317" s="252"/>
      <c r="AB317" s="252"/>
      <c r="AC317" s="252" t="s">
        <v>2014</v>
      </c>
      <c r="AD317" s="252" t="s">
        <v>4279</v>
      </c>
      <c r="AE317" s="331">
        <f t="shared" si="64"/>
        <v>20000</v>
      </c>
      <c r="AF317" s="331"/>
      <c r="AG317" s="329"/>
      <c r="AH317" s="329">
        <v>20000</v>
      </c>
      <c r="AI317" s="267" t="s">
        <v>825</v>
      </c>
      <c r="AJ317" s="265" t="s">
        <v>825</v>
      </c>
      <c r="AK317" s="249" t="s">
        <v>825</v>
      </c>
      <c r="AL317" s="253" t="s">
        <v>2484</v>
      </c>
      <c r="AM317" s="249" t="s">
        <v>997</v>
      </c>
      <c r="AN317" s="249" t="s">
        <v>829</v>
      </c>
      <c r="AO317" s="249" t="s">
        <v>1132</v>
      </c>
      <c r="AP317" s="249" t="s">
        <v>4280</v>
      </c>
      <c r="AQ317" s="269" t="s">
        <v>4281</v>
      </c>
      <c r="AR317" s="249" t="s">
        <v>4282</v>
      </c>
      <c r="AS317" s="249"/>
      <c r="AT317" s="251">
        <v>45111</v>
      </c>
      <c r="AU317" s="251">
        <v>45111</v>
      </c>
      <c r="AV317" s="251"/>
      <c r="AW317" s="251"/>
      <c r="AX317" s="251"/>
      <c r="AY317" s="250">
        <f t="shared" si="55"/>
        <v>0</v>
      </c>
      <c r="AZ317" s="250"/>
      <c r="BA317" s="250">
        <f t="shared" si="62"/>
        <v>20000</v>
      </c>
      <c r="BB317" s="270" t="s">
        <v>4283</v>
      </c>
      <c r="BC317" s="269"/>
      <c r="BD317" s="269"/>
      <c r="BE317" s="269"/>
      <c r="BF317" s="269"/>
      <c r="BG317" s="269"/>
      <c r="BH317" s="249"/>
    </row>
    <row r="318" spans="1:60" ht="30" hidden="1" customHeight="1" x14ac:dyDescent="0.35">
      <c r="A318" s="245" t="s">
        <v>1999</v>
      </c>
      <c r="B318" s="250">
        <v>953</v>
      </c>
      <c r="C318" s="249">
        <v>2023</v>
      </c>
      <c r="D318" s="249"/>
      <c r="E318" s="249" t="s">
        <v>1943</v>
      </c>
      <c r="F318" s="249" t="s">
        <v>813</v>
      </c>
      <c r="G318" s="250">
        <f t="shared" ca="1" si="58"/>
        <v>-283</v>
      </c>
      <c r="H318" s="251">
        <v>45109</v>
      </c>
      <c r="I318" s="249">
        <f t="shared" si="61"/>
        <v>1</v>
      </c>
      <c r="J318" s="251">
        <v>45110</v>
      </c>
      <c r="K318" s="249" t="str">
        <f t="shared" si="59"/>
        <v>FORA DE PRAZO</v>
      </c>
      <c r="L318" s="249" t="s">
        <v>4284</v>
      </c>
      <c r="M318" s="250" t="s">
        <v>4285</v>
      </c>
      <c r="N318" s="249" t="s">
        <v>1016</v>
      </c>
      <c r="O318" s="249" t="s">
        <v>816</v>
      </c>
      <c r="P318" s="249" t="s">
        <v>1372</v>
      </c>
      <c r="Q318" s="249" t="s">
        <v>4286</v>
      </c>
      <c r="R318" s="249"/>
      <c r="S318" s="249" t="s">
        <v>4287</v>
      </c>
      <c r="T318" s="249" t="s">
        <v>4288</v>
      </c>
      <c r="U318" s="251">
        <v>45126</v>
      </c>
      <c r="V318" s="235" t="s">
        <v>4289</v>
      </c>
      <c r="W318" s="251">
        <v>45124</v>
      </c>
      <c r="X318" s="249" t="s">
        <v>825</v>
      </c>
      <c r="Y318" s="249" t="s">
        <v>1389</v>
      </c>
      <c r="Z318" s="252" t="s">
        <v>2013</v>
      </c>
      <c r="AA318" s="252"/>
      <c r="AB318" s="252"/>
      <c r="AC318" s="252" t="s">
        <v>2014</v>
      </c>
      <c r="AD318" s="252" t="s">
        <v>4290</v>
      </c>
      <c r="AE318" s="331">
        <f t="shared" si="64"/>
        <v>0</v>
      </c>
      <c r="AF318" s="331">
        <v>1100</v>
      </c>
      <c r="AG318" s="329"/>
      <c r="AH318" s="335" t="s">
        <v>4291</v>
      </c>
      <c r="AI318" s="267" t="s">
        <v>825</v>
      </c>
      <c r="AJ318" s="265" t="s">
        <v>825</v>
      </c>
      <c r="AK318" s="249" t="s">
        <v>825</v>
      </c>
      <c r="AL318" s="253" t="s">
        <v>2580</v>
      </c>
      <c r="AM318" s="249" t="s">
        <v>1379</v>
      </c>
      <c r="AN318" s="249" t="s">
        <v>33</v>
      </c>
      <c r="AO318" s="249" t="s">
        <v>1132</v>
      </c>
      <c r="AP318" s="249" t="s">
        <v>4292</v>
      </c>
      <c r="AQ318" s="269" t="s">
        <v>4293</v>
      </c>
      <c r="AR318" s="249" t="s">
        <v>4294</v>
      </c>
      <c r="AS318" s="249"/>
      <c r="AT318" s="251" t="s">
        <v>4295</v>
      </c>
      <c r="AU318" s="251"/>
      <c r="AV318" s="251"/>
      <c r="AW318" s="251">
        <v>45118</v>
      </c>
      <c r="AX318" s="251">
        <v>45126</v>
      </c>
      <c r="AY318" s="250">
        <f t="shared" si="55"/>
        <v>45126</v>
      </c>
      <c r="AZ318" s="250"/>
      <c r="BA318" s="250">
        <f t="shared" si="62"/>
        <v>1100</v>
      </c>
      <c r="BB318" s="270" t="s">
        <v>4296</v>
      </c>
      <c r="BC318" s="269"/>
      <c r="BD318" s="269"/>
      <c r="BE318" s="269"/>
      <c r="BF318" s="269"/>
      <c r="BG318" s="269" t="s">
        <v>2049</v>
      </c>
      <c r="BH318" s="249"/>
    </row>
    <row r="319" spans="1:60" ht="30" hidden="1" customHeight="1" x14ac:dyDescent="0.35">
      <c r="A319" s="245" t="s">
        <v>1999</v>
      </c>
      <c r="B319" s="250">
        <v>954</v>
      </c>
      <c r="C319" s="249">
        <v>2023</v>
      </c>
      <c r="D319" s="249"/>
      <c r="E319" s="249" t="s">
        <v>1943</v>
      </c>
      <c r="F319" s="249" t="s">
        <v>813</v>
      </c>
      <c r="G319" s="250">
        <f t="shared" ca="1" si="58"/>
        <v>-282</v>
      </c>
      <c r="H319" s="251">
        <v>45098</v>
      </c>
      <c r="I319" s="249">
        <f t="shared" si="61"/>
        <v>13</v>
      </c>
      <c r="J319" s="251">
        <v>45111</v>
      </c>
      <c r="K319" s="249" t="str">
        <f t="shared" si="59"/>
        <v>FORA DE PRAZO</v>
      </c>
      <c r="L319" s="249" t="s">
        <v>4297</v>
      </c>
      <c r="M319" s="250">
        <v>1415</v>
      </c>
      <c r="N319" s="249" t="s">
        <v>879</v>
      </c>
      <c r="O319" s="249" t="s">
        <v>816</v>
      </c>
      <c r="P319" s="249" t="s">
        <v>817</v>
      </c>
      <c r="Q319" s="249" t="s">
        <v>4298</v>
      </c>
      <c r="R319" s="249"/>
      <c r="S319" s="249" t="s">
        <v>4299</v>
      </c>
      <c r="T319" s="249" t="s">
        <v>4300</v>
      </c>
      <c r="U319" s="251">
        <v>45107</v>
      </c>
      <c r="V319" s="235" t="s">
        <v>4301</v>
      </c>
      <c r="W319" s="251">
        <v>45118</v>
      </c>
      <c r="X319" s="249" t="s">
        <v>825</v>
      </c>
      <c r="Y319" s="249" t="s">
        <v>823</v>
      </c>
      <c r="Z319" s="252" t="s">
        <v>2013</v>
      </c>
      <c r="AA319" s="252"/>
      <c r="AB319" s="252"/>
      <c r="AC319" s="252" t="s">
        <v>2014</v>
      </c>
      <c r="AD319" s="252" t="s">
        <v>1081</v>
      </c>
      <c r="AE319" s="331">
        <f t="shared" si="64"/>
        <v>1000</v>
      </c>
      <c r="AF319" s="331">
        <v>7000</v>
      </c>
      <c r="AG319" s="329"/>
      <c r="AH319" s="335" t="s">
        <v>3972</v>
      </c>
      <c r="AI319" s="267" t="s">
        <v>825</v>
      </c>
      <c r="AJ319" s="265" t="s">
        <v>825</v>
      </c>
      <c r="AK319" s="249" t="s">
        <v>825</v>
      </c>
      <c r="AL319" s="253" t="s">
        <v>2484</v>
      </c>
      <c r="AM319" s="249" t="s">
        <v>828</v>
      </c>
      <c r="AN319" s="249" t="s">
        <v>39</v>
      </c>
      <c r="AO319" s="249" t="s">
        <v>1132</v>
      </c>
      <c r="AP319" s="249">
        <v>11983128232</v>
      </c>
      <c r="AQ319" s="269" t="s">
        <v>4302</v>
      </c>
      <c r="AR319" s="249" t="s">
        <v>4303</v>
      </c>
      <c r="AS319" s="249"/>
      <c r="AT319" s="251"/>
      <c r="AU319" s="251"/>
      <c r="AV319" s="251"/>
      <c r="AW319" s="251"/>
      <c r="AX319" s="251"/>
      <c r="AY319" s="250">
        <f t="shared" ref="AY319:AY382" si="65">AX319-AS319</f>
        <v>0</v>
      </c>
      <c r="AZ319" s="250"/>
      <c r="BA319" s="250">
        <f t="shared" si="62"/>
        <v>8000</v>
      </c>
      <c r="BB319" s="269" t="s">
        <v>4304</v>
      </c>
      <c r="BC319" s="269"/>
      <c r="BD319" s="269"/>
      <c r="BE319" s="269"/>
      <c r="BF319" s="269"/>
      <c r="BG319" s="269"/>
      <c r="BH319" s="249"/>
    </row>
    <row r="320" spans="1:60" ht="30" hidden="1" customHeight="1" x14ac:dyDescent="0.3">
      <c r="A320" s="245" t="s">
        <v>1999</v>
      </c>
      <c r="B320" s="250">
        <v>955</v>
      </c>
      <c r="C320" s="249">
        <v>2023</v>
      </c>
      <c r="D320" s="249"/>
      <c r="E320" s="249" t="s">
        <v>1943</v>
      </c>
      <c r="F320" s="249" t="s">
        <v>813</v>
      </c>
      <c r="G320" s="250">
        <f t="shared" ca="1" si="58"/>
        <v>-283</v>
      </c>
      <c r="H320" s="251">
        <v>45098</v>
      </c>
      <c r="I320" s="249">
        <f t="shared" si="61"/>
        <v>12</v>
      </c>
      <c r="J320" s="251">
        <v>45110</v>
      </c>
      <c r="K320" s="249" t="str">
        <f t="shared" si="59"/>
        <v>FORA DE PRAZO</v>
      </c>
      <c r="L320" s="249" t="s">
        <v>4305</v>
      </c>
      <c r="M320" s="250" t="s">
        <v>4306</v>
      </c>
      <c r="N320" s="249" t="s">
        <v>1016</v>
      </c>
      <c r="O320" s="249" t="s">
        <v>816</v>
      </c>
      <c r="P320" s="249" t="s">
        <v>1372</v>
      </c>
      <c r="Q320" s="249" t="s">
        <v>4307</v>
      </c>
      <c r="R320" s="249"/>
      <c r="S320" s="249" t="s">
        <v>4308</v>
      </c>
      <c r="T320" s="249" t="s">
        <v>4309</v>
      </c>
      <c r="U320" s="251">
        <v>45127</v>
      </c>
      <c r="V320" s="235" t="s">
        <v>4289</v>
      </c>
      <c r="W320" s="251">
        <v>45124</v>
      </c>
      <c r="X320" s="249" t="s">
        <v>825</v>
      </c>
      <c r="Y320" s="249" t="s">
        <v>1389</v>
      </c>
      <c r="Z320" s="252" t="s">
        <v>2013</v>
      </c>
      <c r="AA320" s="252"/>
      <c r="AB320" s="252"/>
      <c r="AC320" s="252" t="s">
        <v>2014</v>
      </c>
      <c r="AD320" s="252" t="s">
        <v>4310</v>
      </c>
      <c r="AE320" s="331">
        <f t="shared" si="64"/>
        <v>0</v>
      </c>
      <c r="AF320" s="331"/>
      <c r="AG320" s="329"/>
      <c r="AH320" s="329">
        <v>0</v>
      </c>
      <c r="AI320" s="267" t="s">
        <v>825</v>
      </c>
      <c r="AJ320" s="265" t="s">
        <v>825</v>
      </c>
      <c r="AK320" s="249" t="s">
        <v>825</v>
      </c>
      <c r="AL320" s="253" t="s">
        <v>2580</v>
      </c>
      <c r="AM320" s="249" t="s">
        <v>1379</v>
      </c>
      <c r="AN320" s="249" t="s">
        <v>33</v>
      </c>
      <c r="AO320" s="249" t="s">
        <v>1132</v>
      </c>
      <c r="AP320" s="249" t="s">
        <v>4311</v>
      </c>
      <c r="AQ320" s="269" t="s">
        <v>4312</v>
      </c>
      <c r="AR320" s="249" t="s">
        <v>4313</v>
      </c>
      <c r="AS320" s="249"/>
      <c r="AT320" s="251"/>
      <c r="AU320" s="251"/>
      <c r="AV320" s="251"/>
      <c r="AW320" s="251">
        <v>45118</v>
      </c>
      <c r="AX320" s="251">
        <v>45128</v>
      </c>
      <c r="AY320" s="250">
        <f t="shared" si="65"/>
        <v>45128</v>
      </c>
      <c r="AZ320" s="250"/>
      <c r="BA320" s="250">
        <f t="shared" si="62"/>
        <v>0</v>
      </c>
      <c r="BB320" s="270" t="s">
        <v>4314</v>
      </c>
      <c r="BC320" s="269"/>
      <c r="BD320" s="269"/>
      <c r="BE320" s="269"/>
      <c r="BF320" s="269"/>
      <c r="BG320" s="269" t="s">
        <v>2049</v>
      </c>
      <c r="BH320" s="249"/>
    </row>
    <row r="321" spans="1:60" ht="30" hidden="1" customHeight="1" x14ac:dyDescent="0.35">
      <c r="A321" s="245" t="s">
        <v>1999</v>
      </c>
      <c r="B321" s="250">
        <v>978</v>
      </c>
      <c r="C321" s="249">
        <v>2023</v>
      </c>
      <c r="D321" s="249"/>
      <c r="E321" s="249" t="s">
        <v>1943</v>
      </c>
      <c r="F321" s="249" t="s">
        <v>813</v>
      </c>
      <c r="G321" s="250">
        <f t="shared" ca="1" si="58"/>
        <v>-265</v>
      </c>
      <c r="H321" s="251">
        <v>45099</v>
      </c>
      <c r="I321" s="249">
        <f t="shared" ref="I321:I352" si="66">_xlfn.DAYS(J321,H321)</f>
        <v>29</v>
      </c>
      <c r="J321" s="251">
        <v>45128</v>
      </c>
      <c r="K321" s="249" t="str">
        <f t="shared" si="59"/>
        <v>DENTRO DO PRAZO</v>
      </c>
      <c r="L321" s="249" t="s">
        <v>4315</v>
      </c>
      <c r="M321" s="250">
        <v>1371</v>
      </c>
      <c r="N321" s="249" t="s">
        <v>1016</v>
      </c>
      <c r="O321" s="249" t="s">
        <v>816</v>
      </c>
      <c r="P321" s="249" t="s">
        <v>817</v>
      </c>
      <c r="Q321" s="249" t="s">
        <v>4316</v>
      </c>
      <c r="R321" s="249"/>
      <c r="S321" s="249" t="s">
        <v>4317</v>
      </c>
      <c r="T321" s="249" t="s">
        <v>4318</v>
      </c>
      <c r="U321" s="251">
        <v>45114</v>
      </c>
      <c r="V321" s="235" t="s">
        <v>4319</v>
      </c>
      <c r="W321" s="251">
        <v>45128</v>
      </c>
      <c r="X321" s="249" t="s">
        <v>825</v>
      </c>
      <c r="Y321" s="249" t="s">
        <v>2926</v>
      </c>
      <c r="Z321" s="252" t="s">
        <v>2013</v>
      </c>
      <c r="AA321" s="252"/>
      <c r="AB321" s="252"/>
      <c r="AC321" s="252" t="s">
        <v>2014</v>
      </c>
      <c r="AD321" s="252" t="s">
        <v>1232</v>
      </c>
      <c r="AE321" s="331">
        <f t="shared" si="64"/>
        <v>26000</v>
      </c>
      <c r="AF321" s="331"/>
      <c r="AG321" s="329"/>
      <c r="AH321" s="335" t="s">
        <v>4320</v>
      </c>
      <c r="AI321" s="267" t="s">
        <v>825</v>
      </c>
      <c r="AJ321" s="265" t="s">
        <v>825</v>
      </c>
      <c r="AK321" s="249" t="s">
        <v>825</v>
      </c>
      <c r="AL321" s="253" t="s">
        <v>1276</v>
      </c>
      <c r="AM321" s="249" t="s">
        <v>4321</v>
      </c>
      <c r="AN321" s="249" t="s">
        <v>28</v>
      </c>
      <c r="AO321" s="249" t="s">
        <v>1132</v>
      </c>
      <c r="AP321" s="249" t="s">
        <v>4322</v>
      </c>
      <c r="AQ321" s="269" t="s">
        <v>4323</v>
      </c>
      <c r="AR321" s="249" t="s">
        <v>4324</v>
      </c>
      <c r="AS321" s="249"/>
      <c r="AT321" s="251">
        <v>45111</v>
      </c>
      <c r="AU321" s="251">
        <v>45109</v>
      </c>
      <c r="AV321" s="251">
        <v>45111</v>
      </c>
      <c r="AW321" s="251"/>
      <c r="AX321" s="251"/>
      <c r="AY321" s="250">
        <f t="shared" si="65"/>
        <v>0</v>
      </c>
      <c r="AZ321" s="250"/>
      <c r="BA321" s="250">
        <f t="shared" si="62"/>
        <v>26000</v>
      </c>
      <c r="BB321" s="269" t="s">
        <v>4325</v>
      </c>
      <c r="BC321" s="269"/>
      <c r="BD321" s="269"/>
      <c r="BE321" s="269"/>
      <c r="BF321" s="269"/>
      <c r="BG321" s="269"/>
      <c r="BH321" s="249"/>
    </row>
    <row r="322" spans="1:60" ht="30" hidden="1" customHeight="1" x14ac:dyDescent="0.35">
      <c r="A322" s="245" t="s">
        <v>1999</v>
      </c>
      <c r="B322" s="250">
        <v>979</v>
      </c>
      <c r="C322" s="249">
        <v>2023</v>
      </c>
      <c r="D322" s="249"/>
      <c r="E322" s="249" t="s">
        <v>812</v>
      </c>
      <c r="F322" s="249" t="s">
        <v>813</v>
      </c>
      <c r="G322" s="250">
        <f t="shared" ca="1" si="58"/>
        <v>-231</v>
      </c>
      <c r="H322" s="251">
        <v>45100</v>
      </c>
      <c r="I322" s="249">
        <f t="shared" si="66"/>
        <v>62</v>
      </c>
      <c r="J322" s="251">
        <v>45162</v>
      </c>
      <c r="K322" s="249" t="str">
        <f t="shared" si="59"/>
        <v>DENTRO DO PRAZO</v>
      </c>
      <c r="L322" s="249" t="s">
        <v>4326</v>
      </c>
      <c r="M322" s="250">
        <v>1730</v>
      </c>
      <c r="N322" s="249" t="s">
        <v>879</v>
      </c>
      <c r="O322" s="249" t="s">
        <v>816</v>
      </c>
      <c r="P322" s="249" t="s">
        <v>817</v>
      </c>
      <c r="Q322" s="249" t="s">
        <v>4327</v>
      </c>
      <c r="R322" s="249"/>
      <c r="S322" s="249" t="s">
        <v>1461</v>
      </c>
      <c r="T322" s="249" t="s">
        <v>4328</v>
      </c>
      <c r="U322" s="251">
        <v>45117</v>
      </c>
      <c r="V322" s="235" t="s">
        <v>4329</v>
      </c>
      <c r="W322" s="251">
        <v>45212</v>
      </c>
      <c r="X322" s="249" t="s">
        <v>825</v>
      </c>
      <c r="Y322" s="249" t="s">
        <v>1694</v>
      </c>
      <c r="Z322" s="252" t="s">
        <v>2013</v>
      </c>
      <c r="AA322" s="252"/>
      <c r="AB322" s="252"/>
      <c r="AC322" s="252" t="s">
        <v>2014</v>
      </c>
      <c r="AD322" s="252" t="s">
        <v>1081</v>
      </c>
      <c r="AE322" s="331">
        <f t="shared" si="64"/>
        <v>8000</v>
      </c>
      <c r="AF322" s="331"/>
      <c r="AG322" s="329"/>
      <c r="AH322" s="335" t="s">
        <v>3972</v>
      </c>
      <c r="AI322" s="267" t="s">
        <v>825</v>
      </c>
      <c r="AJ322" s="265" t="s">
        <v>825</v>
      </c>
      <c r="AK322" s="249" t="s">
        <v>825</v>
      </c>
      <c r="AL322" s="253" t="s">
        <v>1276</v>
      </c>
      <c r="AM322" s="249" t="s">
        <v>828</v>
      </c>
      <c r="AN322" s="249" t="s">
        <v>829</v>
      </c>
      <c r="AO322" s="249" t="s">
        <v>1132</v>
      </c>
      <c r="AP322" s="249" t="s">
        <v>4330</v>
      </c>
      <c r="AQ322" s="269" t="s">
        <v>4331</v>
      </c>
      <c r="AR322" s="249" t="s">
        <v>1467</v>
      </c>
      <c r="AS322" s="249"/>
      <c r="AT322" s="251"/>
      <c r="AU322" s="251">
        <v>45106</v>
      </c>
      <c r="AV322" s="251">
        <v>45111</v>
      </c>
      <c r="AW322" s="251">
        <v>45112</v>
      </c>
      <c r="AX322" s="251">
        <v>45117</v>
      </c>
      <c r="AY322" s="250">
        <f t="shared" si="65"/>
        <v>45117</v>
      </c>
      <c r="AZ322" s="250"/>
      <c r="BA322" s="250">
        <f t="shared" si="62"/>
        <v>8000</v>
      </c>
      <c r="BB322" s="269" t="s">
        <v>4332</v>
      </c>
      <c r="BC322" s="269"/>
      <c r="BD322" s="269"/>
      <c r="BE322" s="269"/>
      <c r="BF322" s="269"/>
      <c r="BG322" s="269"/>
      <c r="BH322" s="249"/>
    </row>
    <row r="323" spans="1:60" s="395" customFormat="1" ht="30" hidden="1" customHeight="1" x14ac:dyDescent="0.35">
      <c r="A323" s="398" t="s">
        <v>1999</v>
      </c>
      <c r="B323" s="383">
        <v>980</v>
      </c>
      <c r="C323" s="249">
        <v>2023</v>
      </c>
      <c r="D323" s="249"/>
      <c r="E323" s="249" t="s">
        <v>836</v>
      </c>
      <c r="F323" s="249" t="s">
        <v>813</v>
      </c>
      <c r="G323" s="250">
        <f t="shared" ca="1" si="58"/>
        <v>-339</v>
      </c>
      <c r="H323" s="251">
        <v>45084</v>
      </c>
      <c r="I323" s="249">
        <f t="shared" si="66"/>
        <v>-30</v>
      </c>
      <c r="J323" s="251">
        <v>45054</v>
      </c>
      <c r="K323" s="249" t="str">
        <f t="shared" si="59"/>
        <v>RETROATIVO</v>
      </c>
      <c r="L323" s="249" t="s">
        <v>4333</v>
      </c>
      <c r="M323" s="250" t="s">
        <v>4334</v>
      </c>
      <c r="N323" s="249" t="s">
        <v>815</v>
      </c>
      <c r="O323" s="384" t="s">
        <v>816</v>
      </c>
      <c r="P323" s="249" t="s">
        <v>817</v>
      </c>
      <c r="Q323" s="384" t="s">
        <v>1137</v>
      </c>
      <c r="R323" s="249"/>
      <c r="S323" s="249" t="s">
        <v>1138</v>
      </c>
      <c r="T323" s="384" t="s">
        <v>4335</v>
      </c>
      <c r="U323" s="251">
        <v>45097</v>
      </c>
      <c r="V323" s="141" t="s">
        <v>3347</v>
      </c>
      <c r="W323" s="385">
        <v>45283</v>
      </c>
      <c r="X323" s="249" t="s">
        <v>825</v>
      </c>
      <c r="Y323" s="249" t="s">
        <v>973</v>
      </c>
      <c r="Z323" s="252" t="s">
        <v>2013</v>
      </c>
      <c r="AA323" s="252" t="s">
        <v>825</v>
      </c>
      <c r="AB323" s="252"/>
      <c r="AC323" s="252" t="s">
        <v>2014</v>
      </c>
      <c r="AD323" s="374">
        <v>60000</v>
      </c>
      <c r="AE323" s="387">
        <f t="shared" si="64"/>
        <v>4000</v>
      </c>
      <c r="AF323" s="387">
        <v>4000</v>
      </c>
      <c r="AG323" s="388">
        <v>2000</v>
      </c>
      <c r="AH323" s="389">
        <v>6000</v>
      </c>
      <c r="AI323" s="267" t="s">
        <v>825</v>
      </c>
      <c r="AJ323" s="265" t="s">
        <v>825</v>
      </c>
      <c r="AK323" s="249" t="s">
        <v>825</v>
      </c>
      <c r="AL323" s="253" t="s">
        <v>907</v>
      </c>
      <c r="AM323" s="249" t="s">
        <v>997</v>
      </c>
      <c r="AN323" s="249" t="s">
        <v>829</v>
      </c>
      <c r="AO323" s="249" t="s">
        <v>1132</v>
      </c>
      <c r="AP323" s="249"/>
      <c r="AQ323" s="269"/>
      <c r="AR323" s="249"/>
      <c r="AS323" s="249"/>
      <c r="AT323" s="251"/>
      <c r="AU323" s="251"/>
      <c r="AV323" s="251"/>
      <c r="AW323" s="251"/>
      <c r="AX323" s="251"/>
      <c r="AY323" s="250">
        <f t="shared" si="65"/>
        <v>0</v>
      </c>
      <c r="AZ323" s="250"/>
      <c r="BA323" s="250">
        <f t="shared" si="62"/>
        <v>8000</v>
      </c>
      <c r="BB323" s="399" t="s">
        <v>4336</v>
      </c>
      <c r="BC323" s="393"/>
      <c r="BD323" s="393"/>
      <c r="BE323" s="393"/>
      <c r="BF323" s="393"/>
      <c r="BG323" s="393"/>
      <c r="BH323" s="384"/>
    </row>
    <row r="324" spans="1:60" ht="30" hidden="1" customHeight="1" x14ac:dyDescent="0.35">
      <c r="A324" s="245" t="s">
        <v>1999</v>
      </c>
      <c r="B324" s="250">
        <v>983</v>
      </c>
      <c r="C324" s="249">
        <v>2023</v>
      </c>
      <c r="D324" s="249"/>
      <c r="E324" s="249" t="s">
        <v>812</v>
      </c>
      <c r="F324" s="249" t="s">
        <v>813</v>
      </c>
      <c r="G324" s="250">
        <f t="shared" ca="1" si="58"/>
        <v>-289</v>
      </c>
      <c r="H324" s="251">
        <v>45100</v>
      </c>
      <c r="I324" s="249">
        <f t="shared" si="66"/>
        <v>4</v>
      </c>
      <c r="J324" s="251">
        <v>45104</v>
      </c>
      <c r="K324" s="249" t="str">
        <f t="shared" si="59"/>
        <v>FORA DE PRAZO</v>
      </c>
      <c r="L324" s="249" t="s">
        <v>4337</v>
      </c>
      <c r="M324" s="250">
        <v>1374</v>
      </c>
      <c r="N324" s="249" t="s">
        <v>1016</v>
      </c>
      <c r="O324" s="249" t="s">
        <v>816</v>
      </c>
      <c r="P324" s="249" t="s">
        <v>817</v>
      </c>
      <c r="Q324" s="249" t="s">
        <v>4338</v>
      </c>
      <c r="R324" s="249"/>
      <c r="S324" s="249" t="s">
        <v>4339</v>
      </c>
      <c r="T324" s="249" t="s">
        <v>4340</v>
      </c>
      <c r="U324" s="251">
        <v>45113</v>
      </c>
      <c r="V324" s="235" t="s">
        <v>4341</v>
      </c>
      <c r="W324" s="251">
        <v>45104</v>
      </c>
      <c r="X324" s="249" t="s">
        <v>825</v>
      </c>
      <c r="Y324" s="249" t="s">
        <v>823</v>
      </c>
      <c r="Z324" s="252" t="s">
        <v>2013</v>
      </c>
      <c r="AA324" s="252"/>
      <c r="AB324" s="252"/>
      <c r="AC324" s="252" t="s">
        <v>2014</v>
      </c>
      <c r="AD324" s="252" t="s">
        <v>861</v>
      </c>
      <c r="AE324" s="331">
        <f t="shared" si="64"/>
        <v>0</v>
      </c>
      <c r="AF324" s="331">
        <v>2000</v>
      </c>
      <c r="AG324" s="329"/>
      <c r="AH324" s="335" t="s">
        <v>3903</v>
      </c>
      <c r="AI324" s="267" t="s">
        <v>825</v>
      </c>
      <c r="AJ324" s="265" t="s">
        <v>825</v>
      </c>
      <c r="AK324" s="249" t="s">
        <v>825</v>
      </c>
      <c r="AL324" s="253" t="s">
        <v>1276</v>
      </c>
      <c r="AM324" s="249" t="s">
        <v>828</v>
      </c>
      <c r="AN324" s="249" t="s">
        <v>39</v>
      </c>
      <c r="AO324" s="249" t="s">
        <v>1132</v>
      </c>
      <c r="AP324" s="249" t="s">
        <v>4342</v>
      </c>
      <c r="AQ324" s="269" t="s">
        <v>4343</v>
      </c>
      <c r="AR324" s="249" t="s">
        <v>4344</v>
      </c>
      <c r="AS324" s="249"/>
      <c r="AT324" s="251"/>
      <c r="AU324" s="251">
        <v>45104</v>
      </c>
      <c r="AV324" s="251">
        <v>45104</v>
      </c>
      <c r="AW324" s="251">
        <v>45111</v>
      </c>
      <c r="AX324" s="251">
        <v>45087</v>
      </c>
      <c r="AY324" s="250">
        <f t="shared" si="65"/>
        <v>45087</v>
      </c>
      <c r="AZ324" s="250"/>
      <c r="BA324" s="250">
        <f t="shared" si="62"/>
        <v>2000</v>
      </c>
      <c r="BB324" s="237" t="s">
        <v>4345</v>
      </c>
      <c r="BC324" s="269"/>
      <c r="BD324" s="269"/>
      <c r="BE324" s="269"/>
      <c r="BF324" s="269"/>
      <c r="BG324" s="273">
        <v>45314</v>
      </c>
      <c r="BH324" s="249">
        <v>542</v>
      </c>
    </row>
    <row r="325" spans="1:60" s="414" customFormat="1" ht="30" hidden="1" customHeight="1" x14ac:dyDescent="0.35">
      <c r="A325" s="418" t="s">
        <v>1999</v>
      </c>
      <c r="B325" s="303">
        <v>992</v>
      </c>
      <c r="C325" s="249">
        <v>2023</v>
      </c>
      <c r="D325" s="249"/>
      <c r="E325" s="249" t="s">
        <v>836</v>
      </c>
      <c r="F325" s="249" t="s">
        <v>813</v>
      </c>
      <c r="G325" s="250">
        <f t="shared" ca="1" si="58"/>
        <v>-288</v>
      </c>
      <c r="H325" s="251">
        <v>45072</v>
      </c>
      <c r="I325" s="249">
        <f t="shared" si="66"/>
        <v>33</v>
      </c>
      <c r="J325" s="251">
        <v>45105</v>
      </c>
      <c r="K325" s="249" t="str">
        <f t="shared" si="59"/>
        <v>DENTRO DO PRAZO</v>
      </c>
      <c r="L325" s="249" t="s">
        <v>4346</v>
      </c>
      <c r="M325" s="250" t="s">
        <v>2327</v>
      </c>
      <c r="N325" s="249" t="s">
        <v>815</v>
      </c>
      <c r="O325" s="287" t="s">
        <v>840</v>
      </c>
      <c r="P325" s="249" t="s">
        <v>1029</v>
      </c>
      <c r="Q325" s="287" t="s">
        <v>4347</v>
      </c>
      <c r="R325" s="249"/>
      <c r="S325" s="249" t="s">
        <v>4348</v>
      </c>
      <c r="T325" s="287" t="s">
        <v>4349</v>
      </c>
      <c r="U325" s="251">
        <v>45105</v>
      </c>
      <c r="V325" s="407" t="s">
        <v>4350</v>
      </c>
      <c r="W325" s="251">
        <v>45470</v>
      </c>
      <c r="X325" s="250">
        <f ca="1">W325-TODAY()</f>
        <v>77</v>
      </c>
      <c r="Y325" s="249" t="s">
        <v>1211</v>
      </c>
      <c r="Z325" s="252" t="s">
        <v>1286</v>
      </c>
      <c r="AA325" s="252" t="s">
        <v>825</v>
      </c>
      <c r="AB325" s="252" t="s">
        <v>825</v>
      </c>
      <c r="AC325" s="252"/>
      <c r="AD325" s="252" t="s">
        <v>1286</v>
      </c>
      <c r="AE325" s="408" t="s">
        <v>2182</v>
      </c>
      <c r="AF325" s="408"/>
      <c r="AG325" s="408"/>
      <c r="AH325" s="415" t="s">
        <v>4351</v>
      </c>
      <c r="AI325" s="267" t="s">
        <v>825</v>
      </c>
      <c r="AJ325" s="265" t="s">
        <v>825</v>
      </c>
      <c r="AK325" s="249" t="s">
        <v>825</v>
      </c>
      <c r="AL325" s="253" t="s">
        <v>907</v>
      </c>
      <c r="AM325" s="249" t="s">
        <v>1035</v>
      </c>
      <c r="AN325" s="249" t="s">
        <v>19</v>
      </c>
      <c r="AO325" s="249" t="s">
        <v>13</v>
      </c>
      <c r="AP325" s="249"/>
      <c r="AQ325" s="269"/>
      <c r="AR325" s="249"/>
      <c r="AS325" s="249"/>
      <c r="AT325" s="251"/>
      <c r="AU325" s="251"/>
      <c r="AV325" s="251"/>
      <c r="AW325" s="251"/>
      <c r="AX325" s="251"/>
      <c r="AY325" s="250">
        <f t="shared" si="65"/>
        <v>0</v>
      </c>
      <c r="AZ325" s="250"/>
      <c r="BA325" s="303">
        <f t="shared" si="62"/>
        <v>2333.34</v>
      </c>
      <c r="BB325" s="421" t="s">
        <v>4352</v>
      </c>
      <c r="BC325" s="269"/>
      <c r="BD325" s="269"/>
      <c r="BE325" s="269"/>
      <c r="BF325" s="269"/>
      <c r="BG325" s="269"/>
      <c r="BH325" s="249"/>
    </row>
    <row r="326" spans="1:60" s="414" customFormat="1" ht="30" hidden="1" customHeight="1" x14ac:dyDescent="0.3">
      <c r="A326" s="418" t="s">
        <v>1999</v>
      </c>
      <c r="B326" s="303">
        <v>993</v>
      </c>
      <c r="C326" s="249">
        <v>2023</v>
      </c>
      <c r="D326" s="249"/>
      <c r="E326" s="249" t="s">
        <v>836</v>
      </c>
      <c r="F326" s="249" t="s">
        <v>813</v>
      </c>
      <c r="G326" s="250">
        <f t="shared" ref="G326:G389" ca="1" si="67">J326-TODAY()</f>
        <v>-288</v>
      </c>
      <c r="H326" s="251">
        <v>45072</v>
      </c>
      <c r="I326" s="249">
        <f t="shared" si="66"/>
        <v>33</v>
      </c>
      <c r="J326" s="251">
        <v>45105</v>
      </c>
      <c r="K326" s="249" t="str">
        <f t="shared" ref="K326:K389" si="68">IF(I326&lt;=0,"RETROATIVO",IF(I326&lt;=15,"FORA DE PRAZO",IF(I326&gt;=15,"DENTRO DO PRAZO")))</f>
        <v>DENTRO DO PRAZO</v>
      </c>
      <c r="L326" s="249" t="s">
        <v>4000</v>
      </c>
      <c r="M326" s="250" t="s">
        <v>2327</v>
      </c>
      <c r="N326" s="249" t="s">
        <v>839</v>
      </c>
      <c r="O326" s="287" t="s">
        <v>840</v>
      </c>
      <c r="P326" s="249" t="s">
        <v>637</v>
      </c>
      <c r="Q326" s="287" t="s">
        <v>4353</v>
      </c>
      <c r="R326" s="249"/>
      <c r="S326" s="249" t="s">
        <v>4354</v>
      </c>
      <c r="T326" s="287" t="s">
        <v>2044</v>
      </c>
      <c r="U326" s="251">
        <v>45107</v>
      </c>
      <c r="V326" s="407" t="s">
        <v>4001</v>
      </c>
      <c r="W326" s="251">
        <v>45837</v>
      </c>
      <c r="X326" s="250">
        <f ca="1">W326-TODAY()</f>
        <v>444</v>
      </c>
      <c r="Y326" s="249" t="s">
        <v>1211</v>
      </c>
      <c r="Z326" s="252" t="s">
        <v>2013</v>
      </c>
      <c r="AA326" s="252" t="s">
        <v>825</v>
      </c>
      <c r="AB326" s="252" t="s">
        <v>825</v>
      </c>
      <c r="AC326" s="252"/>
      <c r="AD326" s="252" t="s">
        <v>2013</v>
      </c>
      <c r="AE326" s="408" t="s">
        <v>2182</v>
      </c>
      <c r="AF326" s="408"/>
      <c r="AG326" s="408"/>
      <c r="AH326" s="408"/>
      <c r="AI326" s="267" t="s">
        <v>825</v>
      </c>
      <c r="AJ326" s="265" t="s">
        <v>825</v>
      </c>
      <c r="AK326" s="249" t="s">
        <v>825</v>
      </c>
      <c r="AL326" s="253" t="s">
        <v>907</v>
      </c>
      <c r="AM326" s="249" t="s">
        <v>1035</v>
      </c>
      <c r="AN326" s="249" t="s">
        <v>19</v>
      </c>
      <c r="AO326" s="249" t="s">
        <v>13</v>
      </c>
      <c r="AP326" s="249"/>
      <c r="AQ326" s="269"/>
      <c r="AR326" s="249"/>
      <c r="AS326" s="249"/>
      <c r="AT326" s="251"/>
      <c r="AU326" s="251"/>
      <c r="AV326" s="251"/>
      <c r="AW326" s="251"/>
      <c r="AX326" s="251"/>
      <c r="AY326" s="250">
        <f t="shared" si="65"/>
        <v>0</v>
      </c>
      <c r="AZ326" s="250"/>
      <c r="BA326" s="303">
        <f t="shared" si="62"/>
        <v>0</v>
      </c>
      <c r="BB326" s="417" t="s">
        <v>4355</v>
      </c>
      <c r="BC326" s="269"/>
      <c r="BD326" s="269"/>
      <c r="BE326" s="269"/>
      <c r="BF326" s="269"/>
      <c r="BG326" s="269"/>
      <c r="BH326" s="249"/>
    </row>
    <row r="327" spans="1:60" s="395" customFormat="1" ht="30" hidden="1" customHeight="1" x14ac:dyDescent="0.35">
      <c r="A327" s="398" t="s">
        <v>1999</v>
      </c>
      <c r="B327" s="383">
        <v>996</v>
      </c>
      <c r="C327" s="249">
        <v>2023</v>
      </c>
      <c r="D327" s="249"/>
      <c r="E327" s="249" t="s">
        <v>812</v>
      </c>
      <c r="F327" s="249" t="s">
        <v>1936</v>
      </c>
      <c r="G327" s="250">
        <f t="shared" ca="1" si="67"/>
        <v>-300</v>
      </c>
      <c r="H327" s="251">
        <v>45104</v>
      </c>
      <c r="I327" s="249">
        <f t="shared" si="66"/>
        <v>-11</v>
      </c>
      <c r="J327" s="251">
        <v>45093</v>
      </c>
      <c r="K327" s="249" t="str">
        <f t="shared" si="68"/>
        <v>RETROATIVO</v>
      </c>
      <c r="L327" s="249" t="s">
        <v>4356</v>
      </c>
      <c r="M327" s="250">
        <v>1356</v>
      </c>
      <c r="N327" s="249" t="s">
        <v>879</v>
      </c>
      <c r="O327" s="384" t="s">
        <v>816</v>
      </c>
      <c r="P327" s="249" t="s">
        <v>817</v>
      </c>
      <c r="Q327" s="384" t="s">
        <v>4357</v>
      </c>
      <c r="R327" s="249"/>
      <c r="S327" s="249" t="s">
        <v>4358</v>
      </c>
      <c r="T327" s="384" t="s">
        <v>4359</v>
      </c>
      <c r="U327" s="251">
        <v>45112</v>
      </c>
      <c r="V327" s="141" t="s">
        <v>3392</v>
      </c>
      <c r="W327" s="385">
        <v>45093</v>
      </c>
      <c r="X327" s="249" t="s">
        <v>825</v>
      </c>
      <c r="Y327" s="249" t="s">
        <v>906</v>
      </c>
      <c r="Z327" s="252" t="s">
        <v>2013</v>
      </c>
      <c r="AA327" s="252" t="s">
        <v>825</v>
      </c>
      <c r="AB327" s="252" t="s">
        <v>825</v>
      </c>
      <c r="AC327" s="252" t="s">
        <v>2014</v>
      </c>
      <c r="AD327" s="386" t="s">
        <v>4310</v>
      </c>
      <c r="AE327" s="387">
        <f t="shared" ref="AE327:AE334" si="69">AG327+AH327-AF327</f>
        <v>1000</v>
      </c>
      <c r="AF327" s="387"/>
      <c r="AG327" s="388"/>
      <c r="AH327" s="389" t="s">
        <v>3801</v>
      </c>
      <c r="AI327" s="267" t="s">
        <v>825</v>
      </c>
      <c r="AJ327" s="265" t="s">
        <v>825</v>
      </c>
      <c r="AK327" s="249" t="s">
        <v>825</v>
      </c>
      <c r="AL327" s="253" t="s">
        <v>1276</v>
      </c>
      <c r="AM327" s="249" t="s">
        <v>828</v>
      </c>
      <c r="AN327" s="249" t="s">
        <v>829</v>
      </c>
      <c r="AO327" s="249" t="s">
        <v>1132</v>
      </c>
      <c r="AP327" s="249" t="s">
        <v>4360</v>
      </c>
      <c r="AQ327" s="269" t="s">
        <v>4361</v>
      </c>
      <c r="AR327" s="249" t="s">
        <v>4362</v>
      </c>
      <c r="AS327" s="249"/>
      <c r="AT327" s="251"/>
      <c r="AU327" s="251">
        <v>45105</v>
      </c>
      <c r="AV327" s="251">
        <v>45111</v>
      </c>
      <c r="AW327" s="251">
        <v>45111</v>
      </c>
      <c r="AX327" s="251">
        <v>45113</v>
      </c>
      <c r="AY327" s="250">
        <f t="shared" si="65"/>
        <v>45113</v>
      </c>
      <c r="AZ327" s="250"/>
      <c r="BA327" s="250">
        <f t="shared" si="62"/>
        <v>1000</v>
      </c>
      <c r="BB327" s="393" t="s">
        <v>4363</v>
      </c>
      <c r="BC327" s="393"/>
      <c r="BD327" s="393"/>
      <c r="BE327" s="393"/>
      <c r="BF327" s="393"/>
      <c r="BG327" s="400" t="s">
        <v>4364</v>
      </c>
      <c r="BH327" s="384"/>
    </row>
    <row r="328" spans="1:60" ht="30" hidden="1" customHeight="1" x14ac:dyDescent="0.3">
      <c r="A328" s="245" t="s">
        <v>1999</v>
      </c>
      <c r="B328" s="250">
        <v>998</v>
      </c>
      <c r="C328" s="249">
        <v>2023</v>
      </c>
      <c r="D328" s="249"/>
      <c r="E328" s="249" t="s">
        <v>1943</v>
      </c>
      <c r="F328" s="249" t="s">
        <v>813</v>
      </c>
      <c r="G328" s="250">
        <f t="shared" ca="1" si="67"/>
        <v>-293</v>
      </c>
      <c r="H328" s="251">
        <v>45105</v>
      </c>
      <c r="I328" s="249">
        <f t="shared" si="66"/>
        <v>-5</v>
      </c>
      <c r="J328" s="251">
        <v>45100</v>
      </c>
      <c r="K328" s="249" t="str">
        <f t="shared" si="68"/>
        <v>RETROATIVO</v>
      </c>
      <c r="L328" s="249" t="s">
        <v>4365</v>
      </c>
      <c r="M328" s="250">
        <v>1370</v>
      </c>
      <c r="N328" s="249" t="s">
        <v>879</v>
      </c>
      <c r="O328" s="249" t="s">
        <v>816</v>
      </c>
      <c r="P328" s="249" t="s">
        <v>817</v>
      </c>
      <c r="Q328" s="249" t="s">
        <v>4366</v>
      </c>
      <c r="R328" s="249"/>
      <c r="S328" s="249" t="s">
        <v>4367</v>
      </c>
      <c r="T328" s="249" t="s">
        <v>4368</v>
      </c>
      <c r="U328" s="251">
        <v>45107</v>
      </c>
      <c r="V328" s="235" t="s">
        <v>4369</v>
      </c>
      <c r="W328" s="251">
        <v>45148</v>
      </c>
      <c r="X328" s="249" t="s">
        <v>825</v>
      </c>
      <c r="Y328" s="249" t="s">
        <v>906</v>
      </c>
      <c r="Z328" s="252" t="s">
        <v>2013</v>
      </c>
      <c r="AA328" s="252" t="s">
        <v>825</v>
      </c>
      <c r="AB328" s="252" t="s">
        <v>825</v>
      </c>
      <c r="AC328" s="252" t="s">
        <v>2014</v>
      </c>
      <c r="AD328" s="252" t="s">
        <v>4370</v>
      </c>
      <c r="AE328" s="331">
        <f t="shared" si="69"/>
        <v>6500</v>
      </c>
      <c r="AF328" s="331"/>
      <c r="AG328" s="329"/>
      <c r="AH328" s="329">
        <v>6500</v>
      </c>
      <c r="AI328" s="267" t="s">
        <v>825</v>
      </c>
      <c r="AJ328" s="265" t="s">
        <v>825</v>
      </c>
      <c r="AK328" s="249" t="s">
        <v>825</v>
      </c>
      <c r="AL328" s="253"/>
      <c r="AM328" s="249" t="s">
        <v>997</v>
      </c>
      <c r="AN328" s="249" t="s">
        <v>829</v>
      </c>
      <c r="AO328" s="249" t="s">
        <v>1132</v>
      </c>
      <c r="AP328" s="249" t="s">
        <v>4371</v>
      </c>
      <c r="AQ328" s="269" t="s">
        <v>4372</v>
      </c>
      <c r="AR328" s="249" t="s">
        <v>4373</v>
      </c>
      <c r="AS328" s="249"/>
      <c r="AT328" s="251"/>
      <c r="AU328" s="251"/>
      <c r="AV328" s="251"/>
      <c r="AW328" s="251"/>
      <c r="AX328" s="251"/>
      <c r="AY328" s="250">
        <f t="shared" si="65"/>
        <v>0</v>
      </c>
      <c r="AZ328" s="250"/>
      <c r="BA328" s="250">
        <f t="shared" si="62"/>
        <v>6500</v>
      </c>
      <c r="BB328" s="269" t="s">
        <v>4374</v>
      </c>
      <c r="BC328" s="269"/>
      <c r="BD328" s="269"/>
      <c r="BE328" s="269"/>
      <c r="BF328" s="269"/>
      <c r="BG328" s="269" t="s">
        <v>2049</v>
      </c>
      <c r="BH328" s="249"/>
    </row>
    <row r="329" spans="1:60" ht="30" hidden="1" customHeight="1" x14ac:dyDescent="0.35">
      <c r="A329" s="245" t="s">
        <v>1999</v>
      </c>
      <c r="B329" s="250">
        <v>1016</v>
      </c>
      <c r="C329" s="249">
        <v>2023</v>
      </c>
      <c r="D329" s="249"/>
      <c r="E329" s="249" t="s">
        <v>812</v>
      </c>
      <c r="F329" s="249" t="s">
        <v>813</v>
      </c>
      <c r="G329" s="250">
        <f t="shared" ca="1" si="67"/>
        <v>-283</v>
      </c>
      <c r="H329" s="251">
        <v>45106</v>
      </c>
      <c r="I329" s="249">
        <f t="shared" si="66"/>
        <v>4</v>
      </c>
      <c r="J329" s="251">
        <v>45110</v>
      </c>
      <c r="K329" s="249" t="str">
        <f t="shared" si="68"/>
        <v>FORA DE PRAZO</v>
      </c>
      <c r="L329" s="249" t="s">
        <v>4375</v>
      </c>
      <c r="M329" s="250" t="s">
        <v>4376</v>
      </c>
      <c r="N329" s="249" t="s">
        <v>879</v>
      </c>
      <c r="O329" s="249" t="s">
        <v>816</v>
      </c>
      <c r="P329" s="249" t="s">
        <v>817</v>
      </c>
      <c r="Q329" s="249" t="s">
        <v>2177</v>
      </c>
      <c r="R329" s="249"/>
      <c r="S329" s="249" t="s">
        <v>2179</v>
      </c>
      <c r="T329" s="249" t="s">
        <v>4377</v>
      </c>
      <c r="U329" s="251">
        <v>45124</v>
      </c>
      <c r="V329" s="235" t="s">
        <v>4378</v>
      </c>
      <c r="W329" s="251">
        <v>45155</v>
      </c>
      <c r="X329" s="249" t="s">
        <v>825</v>
      </c>
      <c r="Y329" s="249" t="s">
        <v>906</v>
      </c>
      <c r="Z329" s="252" t="s">
        <v>2013</v>
      </c>
      <c r="AA329" s="252" t="s">
        <v>825</v>
      </c>
      <c r="AB329" s="252" t="s">
        <v>825</v>
      </c>
      <c r="AC329" s="252" t="s">
        <v>2014</v>
      </c>
      <c r="AD329" s="252" t="s">
        <v>4379</v>
      </c>
      <c r="AE329" s="331">
        <f t="shared" si="69"/>
        <v>0</v>
      </c>
      <c r="AF329" s="331">
        <v>29200</v>
      </c>
      <c r="AG329" s="329"/>
      <c r="AH329" s="335" t="s">
        <v>4380</v>
      </c>
      <c r="AI329" s="267" t="s">
        <v>825</v>
      </c>
      <c r="AJ329" s="265" t="s">
        <v>825</v>
      </c>
      <c r="AK329" s="249" t="s">
        <v>825</v>
      </c>
      <c r="AL329" s="253" t="s">
        <v>1276</v>
      </c>
      <c r="AM329" s="249" t="s">
        <v>828</v>
      </c>
      <c r="AN329" s="249" t="s">
        <v>908</v>
      </c>
      <c r="AO329" s="249" t="s">
        <v>1132</v>
      </c>
      <c r="AP329" s="249" t="s">
        <v>2183</v>
      </c>
      <c r="AQ329" s="270" t="s">
        <v>2184</v>
      </c>
      <c r="AR329" s="249" t="s">
        <v>2185</v>
      </c>
      <c r="AS329" s="249"/>
      <c r="AT329" s="251">
        <v>45110</v>
      </c>
      <c r="AU329" s="251">
        <v>45113</v>
      </c>
      <c r="AV329" s="251">
        <v>45113</v>
      </c>
      <c r="AW329" s="251">
        <v>45120</v>
      </c>
      <c r="AX329" s="251">
        <v>45125</v>
      </c>
      <c r="AY329" s="250">
        <f t="shared" si="65"/>
        <v>45125</v>
      </c>
      <c r="AZ329" s="250"/>
      <c r="BA329" s="250">
        <f t="shared" si="62"/>
        <v>29200</v>
      </c>
      <c r="BB329" s="270" t="s">
        <v>4381</v>
      </c>
      <c r="BC329" s="269"/>
      <c r="BD329" s="269"/>
      <c r="BE329" s="269"/>
      <c r="BF329" s="269"/>
      <c r="BG329" s="273">
        <v>45314</v>
      </c>
      <c r="BH329" s="249"/>
    </row>
    <row r="330" spans="1:60" s="395" customFormat="1" ht="30" hidden="1" customHeight="1" x14ac:dyDescent="0.3">
      <c r="A330" s="398" t="s">
        <v>1999</v>
      </c>
      <c r="B330" s="383">
        <v>1024</v>
      </c>
      <c r="C330" s="249">
        <v>2023</v>
      </c>
      <c r="D330" s="249"/>
      <c r="E330" s="249" t="s">
        <v>812</v>
      </c>
      <c r="F330" s="249" t="s">
        <v>813</v>
      </c>
      <c r="G330" s="250">
        <f t="shared" ca="1" si="67"/>
        <v>-265</v>
      </c>
      <c r="H330" s="251">
        <v>45093</v>
      </c>
      <c r="I330" s="249">
        <f t="shared" si="66"/>
        <v>35</v>
      </c>
      <c r="J330" s="251">
        <v>45128</v>
      </c>
      <c r="K330" s="249" t="str">
        <f t="shared" si="68"/>
        <v>DENTRO DO PRAZO</v>
      </c>
      <c r="L330" s="249" t="s">
        <v>4382</v>
      </c>
      <c r="M330" s="250">
        <v>2045</v>
      </c>
      <c r="N330" s="249" t="s">
        <v>914</v>
      </c>
      <c r="O330" s="384" t="s">
        <v>816</v>
      </c>
      <c r="P330" s="249" t="s">
        <v>354</v>
      </c>
      <c r="Q330" s="384" t="s">
        <v>2586</v>
      </c>
      <c r="R330" s="249"/>
      <c r="S330" s="249" t="s">
        <v>2587</v>
      </c>
      <c r="T330" s="384" t="s">
        <v>2578</v>
      </c>
      <c r="U330" s="251">
        <v>45104</v>
      </c>
      <c r="V330" s="141" t="s">
        <v>4383</v>
      </c>
      <c r="W330" s="373">
        <v>45493</v>
      </c>
      <c r="X330" s="250">
        <f ca="1">W330-TODAY()</f>
        <v>100</v>
      </c>
      <c r="Y330" s="249" t="s">
        <v>921</v>
      </c>
      <c r="Z330" s="386" t="s">
        <v>824</v>
      </c>
      <c r="AA330" s="252" t="s">
        <v>825</v>
      </c>
      <c r="AB330" s="386" t="s">
        <v>825</v>
      </c>
      <c r="AC330" s="386" t="s">
        <v>2014</v>
      </c>
      <c r="AD330" s="386" t="s">
        <v>922</v>
      </c>
      <c r="AE330" s="387">
        <f t="shared" si="69"/>
        <v>25289</v>
      </c>
      <c r="AF330" s="387">
        <v>15039</v>
      </c>
      <c r="AG330" s="388"/>
      <c r="AH330" s="388">
        <v>40328</v>
      </c>
      <c r="AI330" s="267">
        <v>0</v>
      </c>
      <c r="AJ330" s="265"/>
      <c r="AK330" s="249"/>
      <c r="AL330" s="253" t="s">
        <v>3199</v>
      </c>
      <c r="AM330" s="249" t="s">
        <v>873</v>
      </c>
      <c r="AN330" s="249" t="s">
        <v>28</v>
      </c>
      <c r="AO330" s="249" t="s">
        <v>13</v>
      </c>
      <c r="AP330" s="249" t="s">
        <v>2589</v>
      </c>
      <c r="AQ330" s="269" t="s">
        <v>2590</v>
      </c>
      <c r="AR330" s="249" t="s">
        <v>4384</v>
      </c>
      <c r="AS330" s="249"/>
      <c r="AT330" s="251"/>
      <c r="AU330" s="251"/>
      <c r="AV330" s="251"/>
      <c r="AW330" s="251"/>
      <c r="AX330" s="251"/>
      <c r="AY330" s="250">
        <f t="shared" si="65"/>
        <v>0</v>
      </c>
      <c r="AZ330" s="250"/>
      <c r="BA330" s="250">
        <f t="shared" si="62"/>
        <v>40328</v>
      </c>
      <c r="BB330" s="393" t="s">
        <v>4385</v>
      </c>
      <c r="BC330" s="380"/>
      <c r="BD330" s="380"/>
      <c r="BE330" s="380"/>
      <c r="BF330" s="380"/>
      <c r="BG330" s="380"/>
      <c r="BH330" s="334" t="s">
        <v>4386</v>
      </c>
    </row>
    <row r="331" spans="1:60" ht="30" hidden="1" customHeight="1" x14ac:dyDescent="0.35">
      <c r="A331" s="245" t="s">
        <v>1999</v>
      </c>
      <c r="B331" s="250">
        <v>1037</v>
      </c>
      <c r="C331" s="249">
        <v>2023</v>
      </c>
      <c r="D331" s="249"/>
      <c r="E331" s="249" t="s">
        <v>1943</v>
      </c>
      <c r="F331" s="249" t="s">
        <v>813</v>
      </c>
      <c r="G331" s="250">
        <f t="shared" ca="1" si="67"/>
        <v>-317</v>
      </c>
      <c r="H331" s="251">
        <v>45093</v>
      </c>
      <c r="I331" s="249">
        <f t="shared" si="66"/>
        <v>-17</v>
      </c>
      <c r="J331" s="251">
        <v>45076</v>
      </c>
      <c r="K331" s="249" t="str">
        <f t="shared" si="68"/>
        <v>RETROATIVO</v>
      </c>
      <c r="L331" s="249" t="s">
        <v>4387</v>
      </c>
      <c r="M331" s="250" t="s">
        <v>2327</v>
      </c>
      <c r="N331" s="249" t="s">
        <v>815</v>
      </c>
      <c r="O331" s="249" t="s">
        <v>816</v>
      </c>
      <c r="P331" s="249" t="s">
        <v>817</v>
      </c>
      <c r="Q331" s="249" t="s">
        <v>1506</v>
      </c>
      <c r="R331" s="249"/>
      <c r="S331" s="249" t="s">
        <v>1508</v>
      </c>
      <c r="T331" s="249" t="s">
        <v>4388</v>
      </c>
      <c r="U331" s="251">
        <v>45107</v>
      </c>
      <c r="V331" s="235" t="s">
        <v>4132</v>
      </c>
      <c r="W331" s="251">
        <v>45092</v>
      </c>
      <c r="X331" s="249" t="s">
        <v>825</v>
      </c>
      <c r="Y331" s="249" t="s">
        <v>906</v>
      </c>
      <c r="Z331" s="252" t="s">
        <v>2013</v>
      </c>
      <c r="AA331" s="252" t="s">
        <v>825</v>
      </c>
      <c r="AB331" s="252" t="s">
        <v>825</v>
      </c>
      <c r="AC331" s="252" t="s">
        <v>2014</v>
      </c>
      <c r="AD331" s="252" t="s">
        <v>1081</v>
      </c>
      <c r="AE331" s="331">
        <f t="shared" si="69"/>
        <v>0</v>
      </c>
      <c r="AF331" s="331">
        <v>8000</v>
      </c>
      <c r="AG331" s="329"/>
      <c r="AH331" s="335" t="s">
        <v>3972</v>
      </c>
      <c r="AI331" s="267" t="s">
        <v>825</v>
      </c>
      <c r="AJ331" s="265" t="s">
        <v>825</v>
      </c>
      <c r="AK331" s="249" t="s">
        <v>825</v>
      </c>
      <c r="AL331" s="253" t="s">
        <v>1276</v>
      </c>
      <c r="AM331" s="249" t="s">
        <v>828</v>
      </c>
      <c r="AN331" s="249" t="s">
        <v>908</v>
      </c>
      <c r="AO331" s="249" t="s">
        <v>1132</v>
      </c>
      <c r="AP331" s="249">
        <v>41999986572</v>
      </c>
      <c r="AQ331" s="269" t="s">
        <v>4389</v>
      </c>
      <c r="AR331" s="249" t="s">
        <v>4390</v>
      </c>
      <c r="AS331" s="249"/>
      <c r="AT331" s="251"/>
      <c r="AU331" s="251"/>
      <c r="AV331" s="251"/>
      <c r="AW331" s="251"/>
      <c r="AX331" s="251"/>
      <c r="AY331" s="250">
        <f t="shared" si="65"/>
        <v>0</v>
      </c>
      <c r="AZ331" s="250"/>
      <c r="BA331" s="250">
        <f t="shared" si="62"/>
        <v>8000</v>
      </c>
      <c r="BB331" s="269" t="s">
        <v>4391</v>
      </c>
      <c r="BC331" s="269"/>
      <c r="BD331" s="269"/>
      <c r="BE331" s="269"/>
      <c r="BF331" s="269"/>
      <c r="BG331" s="269"/>
      <c r="BH331" s="249"/>
    </row>
    <row r="332" spans="1:60" ht="30" hidden="1" customHeight="1" x14ac:dyDescent="0.35">
      <c r="A332" s="245" t="s">
        <v>1999</v>
      </c>
      <c r="B332" s="250">
        <v>1040</v>
      </c>
      <c r="C332" s="249">
        <v>2023</v>
      </c>
      <c r="D332" s="249"/>
      <c r="E332" s="249" t="s">
        <v>812</v>
      </c>
      <c r="F332" s="249" t="s">
        <v>813</v>
      </c>
      <c r="G332" s="250">
        <f t="shared" ca="1" si="67"/>
        <v>-285</v>
      </c>
      <c r="H332" s="251">
        <v>45107</v>
      </c>
      <c r="I332" s="249">
        <f t="shared" si="66"/>
        <v>1</v>
      </c>
      <c r="J332" s="251">
        <v>45108</v>
      </c>
      <c r="K332" s="249" t="str">
        <f t="shared" si="68"/>
        <v>FORA DE PRAZO</v>
      </c>
      <c r="L332" s="249" t="s">
        <v>4392</v>
      </c>
      <c r="M332" s="250" t="s">
        <v>4393</v>
      </c>
      <c r="N332" s="249" t="s">
        <v>914</v>
      </c>
      <c r="O332" s="249" t="s">
        <v>816</v>
      </c>
      <c r="P332" s="249" t="s">
        <v>1106</v>
      </c>
      <c r="Q332" s="249" t="s">
        <v>4394</v>
      </c>
      <c r="R332" s="278" t="s">
        <v>4395</v>
      </c>
      <c r="S332" s="249" t="s">
        <v>4396</v>
      </c>
      <c r="T332" s="249" t="s">
        <v>4397</v>
      </c>
      <c r="U332" s="251">
        <v>45111</v>
      </c>
      <c r="V332" s="235" t="s">
        <v>4398</v>
      </c>
      <c r="W332" s="251">
        <v>45284</v>
      </c>
      <c r="X332" s="249" t="s">
        <v>825</v>
      </c>
      <c r="Y332" s="249" t="s">
        <v>906</v>
      </c>
      <c r="Z332" s="252" t="s">
        <v>2013</v>
      </c>
      <c r="AA332" s="252" t="s">
        <v>861</v>
      </c>
      <c r="AB332" s="252" t="s">
        <v>825</v>
      </c>
      <c r="AC332" s="252" t="s">
        <v>2014</v>
      </c>
      <c r="AD332" s="252" t="s">
        <v>871</v>
      </c>
      <c r="AE332" s="331">
        <f t="shared" si="69"/>
        <v>0</v>
      </c>
      <c r="AF332" s="331">
        <v>10000</v>
      </c>
      <c r="AG332" s="329"/>
      <c r="AH332" s="335" t="s">
        <v>4086</v>
      </c>
      <c r="AI332" s="267" t="s">
        <v>825</v>
      </c>
      <c r="AJ332" s="265" t="s">
        <v>825</v>
      </c>
      <c r="AK332" s="249" t="s">
        <v>825</v>
      </c>
      <c r="AL332" s="253" t="s">
        <v>2090</v>
      </c>
      <c r="AM332" s="249" t="s">
        <v>828</v>
      </c>
      <c r="AN332" s="249" t="s">
        <v>908</v>
      </c>
      <c r="AO332" s="249" t="s">
        <v>1132</v>
      </c>
      <c r="AP332" s="249" t="s">
        <v>4399</v>
      </c>
      <c r="AQ332" s="269" t="s">
        <v>4400</v>
      </c>
      <c r="AR332" s="249" t="s">
        <v>4401</v>
      </c>
      <c r="AS332" s="249"/>
      <c r="AT332" s="251" t="s">
        <v>2310</v>
      </c>
      <c r="AU332" s="251">
        <v>45111</v>
      </c>
      <c r="AV332" s="251">
        <v>45113</v>
      </c>
      <c r="AW332" s="251">
        <v>45117</v>
      </c>
      <c r="AX332" s="251">
        <v>45134</v>
      </c>
      <c r="AY332" s="250">
        <f t="shared" si="65"/>
        <v>45134</v>
      </c>
      <c r="AZ332" s="250"/>
      <c r="BA332" s="250">
        <f t="shared" si="62"/>
        <v>10000</v>
      </c>
      <c r="BB332" s="270" t="s">
        <v>4402</v>
      </c>
      <c r="BC332" s="269"/>
      <c r="BD332" s="269"/>
      <c r="BE332" s="269"/>
      <c r="BF332" s="269"/>
      <c r="BG332" s="273">
        <v>45314</v>
      </c>
      <c r="BH332" s="249"/>
    </row>
    <row r="333" spans="1:60" s="395" customFormat="1" ht="30" hidden="1" customHeight="1" x14ac:dyDescent="0.3">
      <c r="A333" s="398" t="s">
        <v>1999</v>
      </c>
      <c r="B333" s="383">
        <v>1042</v>
      </c>
      <c r="C333" s="249">
        <v>2023</v>
      </c>
      <c r="D333" s="249"/>
      <c r="E333" s="249" t="s">
        <v>812</v>
      </c>
      <c r="F333" s="249" t="s">
        <v>1402</v>
      </c>
      <c r="G333" s="250">
        <f t="shared" ca="1" si="67"/>
        <v>-178</v>
      </c>
      <c r="H333" s="251">
        <v>45110</v>
      </c>
      <c r="I333" s="249">
        <f t="shared" si="66"/>
        <v>105</v>
      </c>
      <c r="J333" s="251">
        <v>45215</v>
      </c>
      <c r="K333" s="249" t="str">
        <f t="shared" si="68"/>
        <v>DENTRO DO PRAZO</v>
      </c>
      <c r="L333" s="249" t="s">
        <v>4403</v>
      </c>
      <c r="M333" s="250" t="s">
        <v>2327</v>
      </c>
      <c r="N333" s="249" t="s">
        <v>815</v>
      </c>
      <c r="O333" s="384" t="s">
        <v>816</v>
      </c>
      <c r="P333" s="249" t="s">
        <v>817</v>
      </c>
      <c r="Q333" s="384" t="s">
        <v>4050</v>
      </c>
      <c r="R333" s="278" t="s">
        <v>4404</v>
      </c>
      <c r="S333" s="249" t="s">
        <v>4051</v>
      </c>
      <c r="T333" s="384" t="s">
        <v>4405</v>
      </c>
      <c r="U333" s="251" t="s">
        <v>1921</v>
      </c>
      <c r="V333" s="141" t="s">
        <v>4406</v>
      </c>
      <c r="W333" s="373">
        <v>45220</v>
      </c>
      <c r="X333" s="249" t="s">
        <v>825</v>
      </c>
      <c r="Y333" s="249" t="s">
        <v>906</v>
      </c>
      <c r="Z333" s="386" t="s">
        <v>2013</v>
      </c>
      <c r="AA333" s="252" t="s">
        <v>825</v>
      </c>
      <c r="AB333" s="386" t="s">
        <v>825</v>
      </c>
      <c r="AC333" s="386" t="s">
        <v>2014</v>
      </c>
      <c r="AD333" s="386" t="s">
        <v>1162</v>
      </c>
      <c r="AE333" s="387">
        <f t="shared" si="69"/>
        <v>0</v>
      </c>
      <c r="AF333" s="387"/>
      <c r="AG333" s="388"/>
      <c r="AH333" s="388">
        <v>0</v>
      </c>
      <c r="AI333" s="267" t="s">
        <v>825</v>
      </c>
      <c r="AJ333" s="265" t="s">
        <v>825</v>
      </c>
      <c r="AK333" s="249" t="s">
        <v>825</v>
      </c>
      <c r="AL333" s="253" t="s">
        <v>2484</v>
      </c>
      <c r="AM333" s="249" t="s">
        <v>828</v>
      </c>
      <c r="AN333" s="249" t="s">
        <v>39</v>
      </c>
      <c r="AO333" s="249" t="s">
        <v>1132</v>
      </c>
      <c r="AP333" s="249" t="s">
        <v>4407</v>
      </c>
      <c r="AQ333" s="269" t="s">
        <v>4408</v>
      </c>
      <c r="AR333" s="249" t="s">
        <v>4409</v>
      </c>
      <c r="AS333" s="249"/>
      <c r="AT333" s="251"/>
      <c r="AU333" s="251">
        <v>45119</v>
      </c>
      <c r="AV333" s="251"/>
      <c r="AW333" s="251"/>
      <c r="AX333" s="251"/>
      <c r="AY333" s="250">
        <f t="shared" si="65"/>
        <v>0</v>
      </c>
      <c r="AZ333" s="250"/>
      <c r="BA333" s="250">
        <f t="shared" si="62"/>
        <v>0</v>
      </c>
      <c r="BB333" s="393" t="s">
        <v>4410</v>
      </c>
      <c r="BC333" s="380"/>
      <c r="BD333" s="380"/>
      <c r="BE333" s="380"/>
      <c r="BF333" s="380"/>
      <c r="BG333" s="396">
        <v>45314</v>
      </c>
      <c r="BH333" s="334"/>
    </row>
    <row r="334" spans="1:60" ht="30" hidden="1" customHeight="1" x14ac:dyDescent="0.35">
      <c r="A334" s="245" t="s">
        <v>1999</v>
      </c>
      <c r="B334" s="250">
        <v>1043</v>
      </c>
      <c r="C334" s="249">
        <v>2023</v>
      </c>
      <c r="D334" s="249"/>
      <c r="E334" s="249" t="s">
        <v>836</v>
      </c>
      <c r="F334" s="249" t="s">
        <v>813</v>
      </c>
      <c r="G334" s="250">
        <f t="shared" ca="1" si="67"/>
        <v>-166</v>
      </c>
      <c r="H334" s="251">
        <v>45110</v>
      </c>
      <c r="I334" s="249">
        <f t="shared" si="66"/>
        <v>117</v>
      </c>
      <c r="J334" s="251">
        <v>45227</v>
      </c>
      <c r="K334" s="249" t="str">
        <f t="shared" si="68"/>
        <v>DENTRO DO PRAZO</v>
      </c>
      <c r="L334" s="249" t="s">
        <v>4411</v>
      </c>
      <c r="M334" s="250" t="s">
        <v>2327</v>
      </c>
      <c r="N334" s="249" t="s">
        <v>815</v>
      </c>
      <c r="O334" s="249" t="s">
        <v>816</v>
      </c>
      <c r="P334" s="249" t="s">
        <v>817</v>
      </c>
      <c r="Q334" s="249" t="s">
        <v>1167</v>
      </c>
      <c r="R334" s="249"/>
      <c r="S334" s="249" t="s">
        <v>1168</v>
      </c>
      <c r="T334" s="249" t="s">
        <v>4412</v>
      </c>
      <c r="U334" s="251">
        <v>45139</v>
      </c>
      <c r="V334" s="235" t="s">
        <v>4413</v>
      </c>
      <c r="W334" s="251">
        <v>45227</v>
      </c>
      <c r="X334" s="249" t="s">
        <v>825</v>
      </c>
      <c r="Y334" s="249" t="s">
        <v>906</v>
      </c>
      <c r="Z334" s="252" t="s">
        <v>2013</v>
      </c>
      <c r="AA334" s="252" t="s">
        <v>825</v>
      </c>
      <c r="AB334" s="252" t="s">
        <v>825</v>
      </c>
      <c r="AC334" s="252" t="s">
        <v>2014</v>
      </c>
      <c r="AD334" s="374" t="s">
        <v>1162</v>
      </c>
      <c r="AE334" s="331">
        <f t="shared" si="69"/>
        <v>0</v>
      </c>
      <c r="AF334" s="331">
        <v>6000</v>
      </c>
      <c r="AG334" s="329"/>
      <c r="AH334" s="335">
        <v>6000</v>
      </c>
      <c r="AI334" s="267" t="s">
        <v>825</v>
      </c>
      <c r="AJ334" s="265" t="s">
        <v>825</v>
      </c>
      <c r="AK334" s="249" t="s">
        <v>825</v>
      </c>
      <c r="AL334" s="253" t="s">
        <v>2484</v>
      </c>
      <c r="AM334" s="249" t="s">
        <v>873</v>
      </c>
      <c r="AN334" s="249" t="s">
        <v>28</v>
      </c>
      <c r="AO334" s="249" t="s">
        <v>1132</v>
      </c>
      <c r="AP334" s="249" t="s">
        <v>4414</v>
      </c>
      <c r="AQ334" s="269" t="s">
        <v>1172</v>
      </c>
      <c r="AR334" s="249" t="s">
        <v>4415</v>
      </c>
      <c r="AS334" s="249"/>
      <c r="AT334" s="251"/>
      <c r="AU334" s="251">
        <v>45126</v>
      </c>
      <c r="AV334" s="251">
        <v>45126</v>
      </c>
      <c r="AW334" s="251"/>
      <c r="AX334" s="251"/>
      <c r="AY334" s="250">
        <f t="shared" si="65"/>
        <v>0</v>
      </c>
      <c r="AZ334" s="250"/>
      <c r="BA334" s="250">
        <f t="shared" si="62"/>
        <v>6000</v>
      </c>
      <c r="BB334" s="270" t="s">
        <v>4416</v>
      </c>
      <c r="BC334" s="269"/>
      <c r="BD334" s="269"/>
      <c r="BE334" s="269"/>
      <c r="BF334" s="269"/>
      <c r="BG334" s="269"/>
      <c r="BH334" s="249"/>
    </row>
    <row r="335" spans="1:60" s="363" customFormat="1" ht="30" hidden="1" customHeight="1" x14ac:dyDescent="0.3">
      <c r="A335" s="351" t="s">
        <v>1999</v>
      </c>
      <c r="B335" s="352">
        <v>1044</v>
      </c>
      <c r="C335" s="353">
        <v>2023</v>
      </c>
      <c r="D335" s="353"/>
      <c r="E335" s="353" t="s">
        <v>1943</v>
      </c>
      <c r="F335" s="353" t="s">
        <v>813</v>
      </c>
      <c r="G335" s="352">
        <f t="shared" ca="1" si="67"/>
        <v>-276</v>
      </c>
      <c r="H335" s="354">
        <v>45105</v>
      </c>
      <c r="I335" s="353">
        <f t="shared" si="66"/>
        <v>12</v>
      </c>
      <c r="J335" s="354">
        <v>45117</v>
      </c>
      <c r="K335" s="353" t="str">
        <f t="shared" si="68"/>
        <v>FORA DE PRAZO</v>
      </c>
      <c r="L335" s="353" t="s">
        <v>4417</v>
      </c>
      <c r="M335" s="352" t="s">
        <v>2327</v>
      </c>
      <c r="N335" s="353" t="s">
        <v>839</v>
      </c>
      <c r="O335" s="353" t="s">
        <v>840</v>
      </c>
      <c r="P335" s="353" t="s">
        <v>841</v>
      </c>
      <c r="Q335" s="353" t="s">
        <v>4418</v>
      </c>
      <c r="R335" s="353"/>
      <c r="S335" s="353" t="s">
        <v>4419</v>
      </c>
      <c r="T335" s="422" t="s">
        <v>4420</v>
      </c>
      <c r="U335" s="354">
        <v>45170</v>
      </c>
      <c r="V335" s="355" t="s">
        <v>4421</v>
      </c>
      <c r="W335" s="354">
        <v>45536</v>
      </c>
      <c r="X335" s="352">
        <f ca="1">W335-TODAY()</f>
        <v>143</v>
      </c>
      <c r="Y335" s="353" t="s">
        <v>1211</v>
      </c>
      <c r="Z335" s="356" t="s">
        <v>2013</v>
      </c>
      <c r="AA335" s="356" t="s">
        <v>825</v>
      </c>
      <c r="AB335" s="356" t="s">
        <v>4422</v>
      </c>
      <c r="AC335" s="356"/>
      <c r="AD335" s="356" t="s">
        <v>4423</v>
      </c>
      <c r="AE335" s="408" t="s">
        <v>2182</v>
      </c>
      <c r="AF335" s="356"/>
      <c r="AG335" s="357"/>
      <c r="AH335" s="357"/>
      <c r="AI335" s="358" t="s">
        <v>825</v>
      </c>
      <c r="AJ335" s="359" t="s">
        <v>825</v>
      </c>
      <c r="AK335" s="353" t="s">
        <v>825</v>
      </c>
      <c r="AL335" s="360" t="s">
        <v>907</v>
      </c>
      <c r="AM335" s="353" t="s">
        <v>1379</v>
      </c>
      <c r="AN335" s="353" t="s">
        <v>30</v>
      </c>
      <c r="AO335" s="353" t="s">
        <v>13</v>
      </c>
      <c r="AP335" s="353"/>
      <c r="AQ335" s="361"/>
      <c r="AR335" s="353"/>
      <c r="AS335" s="353"/>
      <c r="AT335" s="354">
        <v>45107</v>
      </c>
      <c r="AU335" s="354">
        <v>45118</v>
      </c>
      <c r="AV335" s="354">
        <v>45121</v>
      </c>
      <c r="AW335" s="354"/>
      <c r="AX335" s="354"/>
      <c r="AY335" s="352">
        <f t="shared" si="65"/>
        <v>0</v>
      </c>
      <c r="AZ335" s="250"/>
      <c r="BA335" s="250">
        <f t="shared" si="62"/>
        <v>0</v>
      </c>
      <c r="BB335" s="362" t="s">
        <v>4424</v>
      </c>
      <c r="BC335" s="361"/>
      <c r="BD335" s="361"/>
      <c r="BE335" s="361"/>
      <c r="BF335" s="361"/>
      <c r="BG335" s="361"/>
      <c r="BH335" s="353" t="s">
        <v>4425</v>
      </c>
    </row>
    <row r="336" spans="1:60" s="395" customFormat="1" ht="30" hidden="1" customHeight="1" x14ac:dyDescent="0.35">
      <c r="A336" s="398" t="s">
        <v>1999</v>
      </c>
      <c r="B336" s="383">
        <v>1049</v>
      </c>
      <c r="C336" s="249">
        <v>2023</v>
      </c>
      <c r="D336" s="249"/>
      <c r="E336" s="249" t="s">
        <v>1943</v>
      </c>
      <c r="F336" s="249" t="s">
        <v>813</v>
      </c>
      <c r="G336" s="250">
        <f t="shared" ca="1" si="67"/>
        <v>-285</v>
      </c>
      <c r="H336" s="251">
        <v>45110</v>
      </c>
      <c r="I336" s="249">
        <f t="shared" si="66"/>
        <v>-2</v>
      </c>
      <c r="J336" s="251">
        <v>45108</v>
      </c>
      <c r="K336" s="249" t="str">
        <f t="shared" si="68"/>
        <v>RETROATIVO</v>
      </c>
      <c r="L336" s="249" t="s">
        <v>4426</v>
      </c>
      <c r="M336" s="250">
        <v>1486</v>
      </c>
      <c r="N336" s="249" t="s">
        <v>839</v>
      </c>
      <c r="O336" s="384" t="s">
        <v>816</v>
      </c>
      <c r="P336" s="249" t="s">
        <v>1106</v>
      </c>
      <c r="Q336" s="384" t="s">
        <v>2470</v>
      </c>
      <c r="R336" s="293" t="s">
        <v>2471</v>
      </c>
      <c r="S336" s="249" t="s">
        <v>2472</v>
      </c>
      <c r="T336" s="384" t="s">
        <v>4427</v>
      </c>
      <c r="U336" s="251">
        <v>45126</v>
      </c>
      <c r="V336" s="141" t="s">
        <v>4428</v>
      </c>
      <c r="W336" s="385">
        <v>45170</v>
      </c>
      <c r="X336" s="249"/>
      <c r="Y336" s="249" t="s">
        <v>906</v>
      </c>
      <c r="Z336" s="252" t="s">
        <v>2013</v>
      </c>
      <c r="AA336" s="252" t="s">
        <v>825</v>
      </c>
      <c r="AB336" s="252" t="s">
        <v>825</v>
      </c>
      <c r="AC336" s="252" t="s">
        <v>2014</v>
      </c>
      <c r="AD336" s="386">
        <v>3400</v>
      </c>
      <c r="AE336" s="387">
        <f t="shared" ref="AE336:AE355" si="70">AG336+AH336-AF336</f>
        <v>3400</v>
      </c>
      <c r="AF336" s="387"/>
      <c r="AG336" s="388"/>
      <c r="AH336" s="389">
        <v>3400</v>
      </c>
      <c r="AI336" s="267" t="s">
        <v>825</v>
      </c>
      <c r="AJ336" s="265" t="s">
        <v>825</v>
      </c>
      <c r="AK336" s="249" t="s">
        <v>825</v>
      </c>
      <c r="AL336" s="253" t="s">
        <v>2484</v>
      </c>
      <c r="AM336" s="249" t="s">
        <v>873</v>
      </c>
      <c r="AN336" s="249" t="s">
        <v>28</v>
      </c>
      <c r="AO336" s="249" t="s">
        <v>1132</v>
      </c>
      <c r="AP336" s="249"/>
      <c r="AQ336" s="269"/>
      <c r="AR336" s="249"/>
      <c r="AS336" s="249"/>
      <c r="AT336" s="251">
        <v>45111</v>
      </c>
      <c r="AU336" s="251"/>
      <c r="AV336" s="251">
        <v>45120</v>
      </c>
      <c r="AW336" s="251">
        <v>45121</v>
      </c>
      <c r="AX336" s="251">
        <v>45126</v>
      </c>
      <c r="AY336" s="250">
        <f t="shared" si="65"/>
        <v>45126</v>
      </c>
      <c r="AZ336" s="250"/>
      <c r="BA336" s="250">
        <f t="shared" si="62"/>
        <v>3400</v>
      </c>
      <c r="BB336" s="401" t="s">
        <v>4429</v>
      </c>
      <c r="BC336" s="393"/>
      <c r="BD336" s="393"/>
      <c r="BE336" s="393"/>
      <c r="BF336" s="393"/>
      <c r="BG336" s="393"/>
      <c r="BH336" s="384"/>
    </row>
    <row r="337" spans="1:60" ht="30" hidden="1" customHeight="1" x14ac:dyDescent="0.35">
      <c r="A337" s="245" t="s">
        <v>1999</v>
      </c>
      <c r="B337" s="250">
        <v>1052</v>
      </c>
      <c r="C337" s="249">
        <v>2023</v>
      </c>
      <c r="D337" s="249"/>
      <c r="E337" s="249" t="s">
        <v>812</v>
      </c>
      <c r="F337" s="249" t="s">
        <v>1936</v>
      </c>
      <c r="G337" s="250">
        <f t="shared" ca="1" si="67"/>
        <v>-262</v>
      </c>
      <c r="H337" s="251">
        <v>45112</v>
      </c>
      <c r="I337" s="249">
        <f t="shared" si="66"/>
        <v>19</v>
      </c>
      <c r="J337" s="251">
        <v>45131</v>
      </c>
      <c r="K337" s="249" t="str">
        <f t="shared" si="68"/>
        <v>DENTRO DO PRAZO</v>
      </c>
      <c r="L337" s="249" t="s">
        <v>4430</v>
      </c>
      <c r="M337" s="250" t="s">
        <v>4431</v>
      </c>
      <c r="N337" s="249" t="s">
        <v>879</v>
      </c>
      <c r="O337" s="249" t="s">
        <v>816</v>
      </c>
      <c r="P337" s="249" t="s">
        <v>817</v>
      </c>
      <c r="Q337" s="249" t="s">
        <v>4432</v>
      </c>
      <c r="R337" s="249" t="s">
        <v>4433</v>
      </c>
      <c r="S337" s="249" t="s">
        <v>4434</v>
      </c>
      <c r="T337" s="249" t="s">
        <v>4435</v>
      </c>
      <c r="U337" s="251">
        <v>45135</v>
      </c>
      <c r="V337" s="235" t="s">
        <v>4436</v>
      </c>
      <c r="W337" s="251">
        <v>45131</v>
      </c>
      <c r="X337" s="249"/>
      <c r="Y337" s="249" t="s">
        <v>906</v>
      </c>
      <c r="Z337" s="252" t="s">
        <v>2013</v>
      </c>
      <c r="AA337" s="252" t="s">
        <v>825</v>
      </c>
      <c r="AB337" s="252" t="s">
        <v>825</v>
      </c>
      <c r="AC337" s="252" t="s">
        <v>2014</v>
      </c>
      <c r="AD337" s="252">
        <v>8000</v>
      </c>
      <c r="AE337" s="331">
        <f t="shared" si="70"/>
        <v>8000</v>
      </c>
      <c r="AF337" s="331"/>
      <c r="AG337" s="329"/>
      <c r="AH337" s="335" t="s">
        <v>3972</v>
      </c>
      <c r="AI337" s="267" t="s">
        <v>825</v>
      </c>
      <c r="AJ337" s="265" t="s">
        <v>825</v>
      </c>
      <c r="AK337" s="249" t="s">
        <v>825</v>
      </c>
      <c r="AL337" s="253" t="s">
        <v>2484</v>
      </c>
      <c r="AM337" s="249" t="s">
        <v>828</v>
      </c>
      <c r="AN337" s="249" t="s">
        <v>829</v>
      </c>
      <c r="AO337" s="249" t="s">
        <v>1132</v>
      </c>
      <c r="AP337" s="249">
        <v>11946911064</v>
      </c>
      <c r="AQ337" s="269" t="s">
        <v>4437</v>
      </c>
      <c r="AR337" s="249" t="s">
        <v>4438</v>
      </c>
      <c r="AS337" s="249"/>
      <c r="AT337" s="251"/>
      <c r="AU337" s="251">
        <v>45118</v>
      </c>
      <c r="AV337" s="251">
        <v>45128</v>
      </c>
      <c r="AW337" s="251">
        <v>45135</v>
      </c>
      <c r="AX337" s="251">
        <v>45152</v>
      </c>
      <c r="AY337" s="250">
        <f t="shared" si="65"/>
        <v>45152</v>
      </c>
      <c r="AZ337" s="250"/>
      <c r="BA337" s="250">
        <f t="shared" si="62"/>
        <v>8000</v>
      </c>
      <c r="BB337" s="270" t="s">
        <v>4439</v>
      </c>
      <c r="BC337" s="269"/>
      <c r="BD337" s="269"/>
      <c r="BE337" s="269"/>
      <c r="BF337" s="269"/>
      <c r="BG337" s="271" t="s">
        <v>4364</v>
      </c>
      <c r="BH337" s="249"/>
    </row>
    <row r="338" spans="1:60" ht="30" hidden="1" customHeight="1" x14ac:dyDescent="0.35">
      <c r="A338" s="245" t="s">
        <v>1999</v>
      </c>
      <c r="B338" s="250">
        <v>1053</v>
      </c>
      <c r="C338" s="249">
        <v>2023</v>
      </c>
      <c r="D338" s="249"/>
      <c r="E338" s="249" t="s">
        <v>812</v>
      </c>
      <c r="F338" s="249" t="s">
        <v>1936</v>
      </c>
      <c r="G338" s="250">
        <f t="shared" ca="1" si="67"/>
        <v>-279</v>
      </c>
      <c r="H338" s="251">
        <v>45112</v>
      </c>
      <c r="I338" s="249">
        <f t="shared" si="66"/>
        <v>2</v>
      </c>
      <c r="J338" s="251">
        <v>45114</v>
      </c>
      <c r="K338" s="249" t="str">
        <f t="shared" si="68"/>
        <v>FORA DE PRAZO</v>
      </c>
      <c r="L338" s="249" t="s">
        <v>4440</v>
      </c>
      <c r="M338" s="250">
        <v>1425</v>
      </c>
      <c r="N338" s="249" t="s">
        <v>914</v>
      </c>
      <c r="O338" s="249" t="s">
        <v>816</v>
      </c>
      <c r="P338" s="249" t="s">
        <v>1372</v>
      </c>
      <c r="Q338" s="249" t="s">
        <v>4441</v>
      </c>
      <c r="R338" s="249"/>
      <c r="S338" s="249" t="s">
        <v>4442</v>
      </c>
      <c r="T338" s="249" t="s">
        <v>4443</v>
      </c>
      <c r="U338" s="251">
        <v>45124</v>
      </c>
      <c r="V338" s="235" t="s">
        <v>4444</v>
      </c>
      <c r="W338" s="251">
        <v>45157</v>
      </c>
      <c r="X338" s="249"/>
      <c r="Y338" s="249" t="s">
        <v>906</v>
      </c>
      <c r="Z338" s="252" t="s">
        <v>2013</v>
      </c>
      <c r="AA338" s="252" t="s">
        <v>825</v>
      </c>
      <c r="AB338" s="252" t="s">
        <v>825</v>
      </c>
      <c r="AC338" s="252" t="s">
        <v>2014</v>
      </c>
      <c r="AD338" s="252">
        <v>9185</v>
      </c>
      <c r="AE338" s="331">
        <f t="shared" si="70"/>
        <v>8725</v>
      </c>
      <c r="AF338" s="331"/>
      <c r="AG338" s="329"/>
      <c r="AH338" s="335" t="s">
        <v>4445</v>
      </c>
      <c r="AI338" s="267" t="s">
        <v>825</v>
      </c>
      <c r="AJ338" s="265" t="s">
        <v>825</v>
      </c>
      <c r="AK338" s="249" t="s">
        <v>825</v>
      </c>
      <c r="AL338" s="253" t="s">
        <v>2580</v>
      </c>
      <c r="AM338" s="249" t="s">
        <v>828</v>
      </c>
      <c r="AN338" s="249" t="s">
        <v>829</v>
      </c>
      <c r="AO338" s="249" t="s">
        <v>1132</v>
      </c>
      <c r="AP338" s="249" t="s">
        <v>4446</v>
      </c>
      <c r="AQ338" s="269" t="s">
        <v>4447</v>
      </c>
      <c r="AR338" s="249" t="s">
        <v>4448</v>
      </c>
      <c r="AS338" s="249"/>
      <c r="AT338" s="251"/>
      <c r="AU338" s="251">
        <v>45114</v>
      </c>
      <c r="AV338" s="251">
        <v>45118</v>
      </c>
      <c r="AW338" s="251">
        <v>45120</v>
      </c>
      <c r="AX338" s="251"/>
      <c r="AY338" s="250">
        <f t="shared" si="65"/>
        <v>0</v>
      </c>
      <c r="AZ338" s="250"/>
      <c r="BA338" s="250">
        <f t="shared" si="62"/>
        <v>8725</v>
      </c>
      <c r="BB338" s="269" t="s">
        <v>4449</v>
      </c>
      <c r="BC338" s="269"/>
      <c r="BD338" s="269"/>
      <c r="BE338" s="269"/>
      <c r="BF338" s="269"/>
      <c r="BG338" s="271" t="s">
        <v>4450</v>
      </c>
      <c r="BH338" s="249"/>
    </row>
    <row r="339" spans="1:60" ht="30" hidden="1" customHeight="1" x14ac:dyDescent="0.35">
      <c r="A339" s="245" t="s">
        <v>1999</v>
      </c>
      <c r="B339" s="250">
        <v>1075</v>
      </c>
      <c r="C339" s="249">
        <v>2023</v>
      </c>
      <c r="D339" s="249"/>
      <c r="E339" s="249" t="s">
        <v>812</v>
      </c>
      <c r="F339" s="249" t="s">
        <v>813</v>
      </c>
      <c r="G339" s="250">
        <f t="shared" ca="1" si="67"/>
        <v>-296</v>
      </c>
      <c r="H339" s="251">
        <v>45114</v>
      </c>
      <c r="I339" s="249">
        <f t="shared" si="66"/>
        <v>-17</v>
      </c>
      <c r="J339" s="251">
        <v>45097</v>
      </c>
      <c r="K339" s="249" t="str">
        <f t="shared" si="68"/>
        <v>RETROATIVO</v>
      </c>
      <c r="L339" s="249" t="s">
        <v>4451</v>
      </c>
      <c r="M339" s="250">
        <v>1357</v>
      </c>
      <c r="N339" s="249" t="s">
        <v>815</v>
      </c>
      <c r="O339" s="249" t="s">
        <v>816</v>
      </c>
      <c r="P339" s="249" t="s">
        <v>817</v>
      </c>
      <c r="Q339" s="249" t="s">
        <v>4452</v>
      </c>
      <c r="R339" s="249" t="str">
        <f>UPPER("Caio Ferreira Telles ")</f>
        <v xml:space="preserve">CAIO FERREIRA TELLES </v>
      </c>
      <c r="S339" s="249" t="s">
        <v>4453</v>
      </c>
      <c r="T339" s="249" t="s">
        <v>4454</v>
      </c>
      <c r="U339" s="251">
        <v>45132</v>
      </c>
      <c r="V339" s="235" t="s">
        <v>4455</v>
      </c>
      <c r="W339" s="251">
        <v>45097</v>
      </c>
      <c r="X339" s="249"/>
      <c r="Y339" s="249" t="s">
        <v>823</v>
      </c>
      <c r="Z339" s="252" t="s">
        <v>2013</v>
      </c>
      <c r="AA339" s="252" t="s">
        <v>825</v>
      </c>
      <c r="AB339" s="252" t="s">
        <v>825</v>
      </c>
      <c r="AC339" s="252" t="s">
        <v>2014</v>
      </c>
      <c r="AD339" s="252" t="s">
        <v>4456</v>
      </c>
      <c r="AE339" s="331">
        <f t="shared" si="70"/>
        <v>8898.51</v>
      </c>
      <c r="AF339" s="331"/>
      <c r="AG339" s="329"/>
      <c r="AH339" s="335" t="s">
        <v>4457</v>
      </c>
      <c r="AI339" s="267" t="s">
        <v>825</v>
      </c>
      <c r="AJ339" s="265" t="s">
        <v>825</v>
      </c>
      <c r="AK339" s="249" t="s">
        <v>825</v>
      </c>
      <c r="AL339" s="253" t="s">
        <v>2484</v>
      </c>
      <c r="AM339" s="249" t="s">
        <v>828</v>
      </c>
      <c r="AN339" s="249" t="s">
        <v>16</v>
      </c>
      <c r="AO339" s="249" t="s">
        <v>1132</v>
      </c>
      <c r="AP339" s="249" t="s">
        <v>4458</v>
      </c>
      <c r="AQ339" s="269" t="s">
        <v>4459</v>
      </c>
      <c r="AR339" s="249" t="s">
        <v>4460</v>
      </c>
      <c r="AS339" s="249"/>
      <c r="AT339" s="251"/>
      <c r="AU339" s="251">
        <v>45121</v>
      </c>
      <c r="AV339" s="251">
        <v>45128</v>
      </c>
      <c r="AW339" s="251">
        <v>45133</v>
      </c>
      <c r="AX339" s="251"/>
      <c r="AY339" s="250">
        <f t="shared" si="65"/>
        <v>0</v>
      </c>
      <c r="AZ339" s="250"/>
      <c r="BA339" s="250">
        <f t="shared" si="62"/>
        <v>8898.51</v>
      </c>
      <c r="BB339" s="270" t="s">
        <v>4461</v>
      </c>
      <c r="BC339" s="269"/>
      <c r="BD339" s="269"/>
      <c r="BE339" s="269"/>
      <c r="BF339" s="269"/>
      <c r="BG339" s="269"/>
      <c r="BH339" s="249"/>
    </row>
    <row r="340" spans="1:60" ht="30" hidden="1" customHeight="1" x14ac:dyDescent="0.35">
      <c r="A340" s="245" t="s">
        <v>1999</v>
      </c>
      <c r="B340" s="250">
        <v>1085</v>
      </c>
      <c r="C340" s="249">
        <v>2023</v>
      </c>
      <c r="D340" s="249"/>
      <c r="E340" s="249" t="s">
        <v>812</v>
      </c>
      <c r="F340" s="249" t="s">
        <v>1936</v>
      </c>
      <c r="G340" s="250">
        <f t="shared" ca="1" si="67"/>
        <v>-270</v>
      </c>
      <c r="H340" s="251">
        <v>45118</v>
      </c>
      <c r="I340" s="249">
        <f t="shared" si="66"/>
        <v>5</v>
      </c>
      <c r="J340" s="251">
        <v>45123</v>
      </c>
      <c r="K340" s="249" t="str">
        <f t="shared" si="68"/>
        <v>FORA DE PRAZO</v>
      </c>
      <c r="L340" s="249" t="s">
        <v>4462</v>
      </c>
      <c r="M340" s="250">
        <v>1487</v>
      </c>
      <c r="N340" s="249" t="s">
        <v>839</v>
      </c>
      <c r="O340" s="249" t="s">
        <v>816</v>
      </c>
      <c r="P340" s="249" t="s">
        <v>817</v>
      </c>
      <c r="Q340" s="249" t="s">
        <v>4463</v>
      </c>
      <c r="R340" s="249"/>
      <c r="S340" s="249" t="s">
        <v>4464</v>
      </c>
      <c r="T340" s="249" t="s">
        <v>4465</v>
      </c>
      <c r="U340" s="251">
        <v>45126</v>
      </c>
      <c r="V340" s="235" t="s">
        <v>4466</v>
      </c>
      <c r="W340" s="251">
        <v>45138</v>
      </c>
      <c r="X340" s="249"/>
      <c r="Y340" s="249" t="s">
        <v>906</v>
      </c>
      <c r="Z340" s="252" t="s">
        <v>2013</v>
      </c>
      <c r="AA340" s="252" t="s">
        <v>825</v>
      </c>
      <c r="AB340" s="252" t="s">
        <v>825</v>
      </c>
      <c r="AC340" s="252" t="s">
        <v>2014</v>
      </c>
      <c r="AD340" s="252" t="s">
        <v>1150</v>
      </c>
      <c r="AE340" s="331">
        <f t="shared" si="70"/>
        <v>4000</v>
      </c>
      <c r="AF340" s="331"/>
      <c r="AG340" s="329"/>
      <c r="AH340" s="335" t="s">
        <v>3989</v>
      </c>
      <c r="AI340" s="267" t="s">
        <v>825</v>
      </c>
      <c r="AJ340" s="265" t="s">
        <v>825</v>
      </c>
      <c r="AK340" s="249" t="s">
        <v>825</v>
      </c>
      <c r="AL340" s="253" t="s">
        <v>2484</v>
      </c>
      <c r="AM340" s="249" t="s">
        <v>828</v>
      </c>
      <c r="AN340" s="249" t="s">
        <v>829</v>
      </c>
      <c r="AO340" s="249" t="s">
        <v>1132</v>
      </c>
      <c r="AP340" s="249" t="s">
        <v>4467</v>
      </c>
      <c r="AQ340" s="269" t="s">
        <v>4468</v>
      </c>
      <c r="AR340" s="249" t="s">
        <v>4469</v>
      </c>
      <c r="AS340" s="249"/>
      <c r="AT340" s="251"/>
      <c r="AU340" s="251">
        <v>45119</v>
      </c>
      <c r="AV340" s="251">
        <v>45119</v>
      </c>
      <c r="AW340" s="251">
        <v>45120</v>
      </c>
      <c r="AX340" s="251">
        <v>45126</v>
      </c>
      <c r="AY340" s="250">
        <f t="shared" si="65"/>
        <v>45126</v>
      </c>
      <c r="AZ340" s="250"/>
      <c r="BA340" s="250">
        <f t="shared" si="62"/>
        <v>4000</v>
      </c>
      <c r="BB340" s="269" t="s">
        <v>4470</v>
      </c>
      <c r="BC340" s="269"/>
      <c r="BD340" s="269"/>
      <c r="BE340" s="269"/>
      <c r="BF340" s="269"/>
      <c r="BG340" s="271" t="s">
        <v>3090</v>
      </c>
      <c r="BH340" s="249"/>
    </row>
    <row r="341" spans="1:60" ht="30" hidden="1" customHeight="1" x14ac:dyDescent="0.35">
      <c r="A341" s="245" t="s">
        <v>1999</v>
      </c>
      <c r="B341" s="250">
        <v>1086</v>
      </c>
      <c r="C341" s="249">
        <v>2023</v>
      </c>
      <c r="D341" s="249"/>
      <c r="E341" s="249" t="s">
        <v>812</v>
      </c>
      <c r="F341" s="249" t="s">
        <v>813</v>
      </c>
      <c r="G341" s="250">
        <f t="shared" ca="1" si="67"/>
        <v>-246</v>
      </c>
      <c r="H341" s="251">
        <v>45118</v>
      </c>
      <c r="I341" s="249">
        <f t="shared" si="66"/>
        <v>29</v>
      </c>
      <c r="J341" s="251">
        <v>45147</v>
      </c>
      <c r="K341" s="249" t="str">
        <f t="shared" si="68"/>
        <v>DENTRO DO PRAZO</v>
      </c>
      <c r="L341" s="249" t="s">
        <v>4471</v>
      </c>
      <c r="M341" s="250" t="s">
        <v>4472</v>
      </c>
      <c r="N341" s="249" t="s">
        <v>839</v>
      </c>
      <c r="O341" s="249" t="s">
        <v>816</v>
      </c>
      <c r="P341" s="249" t="s">
        <v>817</v>
      </c>
      <c r="Q341" s="249" t="s">
        <v>4473</v>
      </c>
      <c r="R341" s="249"/>
      <c r="S341" s="249" t="s">
        <v>4474</v>
      </c>
      <c r="T341" s="249" t="s">
        <v>4475</v>
      </c>
      <c r="U341" s="251">
        <v>45119</v>
      </c>
      <c r="V341" s="235" t="s">
        <v>4476</v>
      </c>
      <c r="W341" s="251">
        <v>45196</v>
      </c>
      <c r="X341" s="249"/>
      <c r="Y341" s="249" t="s">
        <v>4097</v>
      </c>
      <c r="Z341" s="252" t="s">
        <v>2013</v>
      </c>
      <c r="AA341" s="252" t="s">
        <v>825</v>
      </c>
      <c r="AB341" s="252" t="s">
        <v>825</v>
      </c>
      <c r="AC341" s="252" t="s">
        <v>2014</v>
      </c>
      <c r="AD341" s="252" t="s">
        <v>1822</v>
      </c>
      <c r="AE341" s="331">
        <f t="shared" si="70"/>
        <v>4037.85</v>
      </c>
      <c r="AF341" s="331"/>
      <c r="AG341" s="329"/>
      <c r="AH341" s="335" t="s">
        <v>4477</v>
      </c>
      <c r="AI341" s="267" t="s">
        <v>825</v>
      </c>
      <c r="AJ341" s="265" t="s">
        <v>825</v>
      </c>
      <c r="AK341" s="249" t="s">
        <v>825</v>
      </c>
      <c r="AL341" s="253" t="s">
        <v>1276</v>
      </c>
      <c r="AM341" s="249" t="s">
        <v>828</v>
      </c>
      <c r="AN341" s="249" t="s">
        <v>829</v>
      </c>
      <c r="AO341" s="249" t="s">
        <v>1132</v>
      </c>
      <c r="AP341" s="249" t="s">
        <v>4478</v>
      </c>
      <c r="AQ341" s="269" t="s">
        <v>4479</v>
      </c>
      <c r="AR341" s="249" t="s">
        <v>4480</v>
      </c>
      <c r="AS341" s="249"/>
      <c r="AT341" s="251">
        <v>45118</v>
      </c>
      <c r="AU341" s="251">
        <v>45119</v>
      </c>
      <c r="AV341" s="251">
        <v>45119</v>
      </c>
      <c r="AW341" s="251">
        <v>45127</v>
      </c>
      <c r="AX341" s="251">
        <v>45134</v>
      </c>
      <c r="AY341" s="250">
        <f t="shared" si="65"/>
        <v>45134</v>
      </c>
      <c r="AZ341" s="250"/>
      <c r="BA341" s="250">
        <f t="shared" si="62"/>
        <v>4037.85</v>
      </c>
      <c r="BB341" s="270" t="s">
        <v>4481</v>
      </c>
      <c r="BC341" s="269"/>
      <c r="BD341" s="269"/>
      <c r="BE341" s="269"/>
      <c r="BF341" s="269"/>
      <c r="BG341" s="269"/>
      <c r="BH341" s="249"/>
    </row>
    <row r="342" spans="1:60" ht="30" hidden="1" customHeight="1" x14ac:dyDescent="0.35">
      <c r="A342" s="245" t="s">
        <v>1999</v>
      </c>
      <c r="B342" s="250">
        <v>1088</v>
      </c>
      <c r="C342" s="249">
        <v>2023</v>
      </c>
      <c r="D342" s="249"/>
      <c r="E342" s="249" t="s">
        <v>812</v>
      </c>
      <c r="F342" s="249" t="s">
        <v>813</v>
      </c>
      <c r="G342" s="250">
        <f t="shared" ca="1" si="67"/>
        <v>-296</v>
      </c>
      <c r="H342" s="251">
        <v>45119</v>
      </c>
      <c r="I342" s="249">
        <f t="shared" si="66"/>
        <v>-22</v>
      </c>
      <c r="J342" s="251">
        <v>45097</v>
      </c>
      <c r="K342" s="249" t="str">
        <f t="shared" si="68"/>
        <v>RETROATIVO</v>
      </c>
      <c r="L342" s="249" t="s">
        <v>4482</v>
      </c>
      <c r="M342" s="250" t="s">
        <v>4483</v>
      </c>
      <c r="N342" s="249" t="s">
        <v>879</v>
      </c>
      <c r="O342" s="249" t="s">
        <v>816</v>
      </c>
      <c r="P342" s="249" t="s">
        <v>817</v>
      </c>
      <c r="Q342" s="249" t="s">
        <v>4484</v>
      </c>
      <c r="R342" s="249"/>
      <c r="S342" s="249" t="s">
        <v>4485</v>
      </c>
      <c r="T342" s="249" t="s">
        <v>4486</v>
      </c>
      <c r="U342" s="251">
        <v>45126</v>
      </c>
      <c r="V342" s="235" t="s">
        <v>4487</v>
      </c>
      <c r="W342" s="251">
        <v>45371</v>
      </c>
      <c r="X342" s="249"/>
      <c r="Y342" s="249" t="s">
        <v>906</v>
      </c>
      <c r="Z342" s="252" t="s">
        <v>2013</v>
      </c>
      <c r="AA342" s="252" t="s">
        <v>825</v>
      </c>
      <c r="AB342" s="252" t="s">
        <v>825</v>
      </c>
      <c r="AC342" s="252" t="s">
        <v>2014</v>
      </c>
      <c r="AD342" s="252" t="s">
        <v>871</v>
      </c>
      <c r="AE342" s="331">
        <f t="shared" si="70"/>
        <v>5000</v>
      </c>
      <c r="AF342" s="331"/>
      <c r="AG342" s="329"/>
      <c r="AH342" s="335" t="s">
        <v>4488</v>
      </c>
      <c r="AI342" s="267" t="s">
        <v>825</v>
      </c>
      <c r="AJ342" s="265" t="s">
        <v>825</v>
      </c>
      <c r="AK342" s="249" t="s">
        <v>825</v>
      </c>
      <c r="AL342" s="253" t="s">
        <v>2484</v>
      </c>
      <c r="AM342" s="249" t="s">
        <v>997</v>
      </c>
      <c r="AN342" s="249" t="s">
        <v>829</v>
      </c>
      <c r="AO342" s="249" t="s">
        <v>13</v>
      </c>
      <c r="AP342" s="249" t="s">
        <v>4489</v>
      </c>
      <c r="AQ342" s="269" t="s">
        <v>4490</v>
      </c>
      <c r="AR342" s="249" t="s">
        <v>4491</v>
      </c>
      <c r="AS342" s="249"/>
      <c r="AT342" s="251"/>
      <c r="AU342" s="251">
        <v>45120</v>
      </c>
      <c r="AV342" s="251">
        <v>45121</v>
      </c>
      <c r="AW342" s="251">
        <v>45125</v>
      </c>
      <c r="AX342" s="251">
        <v>45126</v>
      </c>
      <c r="AY342" s="250">
        <f t="shared" si="65"/>
        <v>45126</v>
      </c>
      <c r="AZ342" s="250"/>
      <c r="BA342" s="250">
        <f t="shared" si="62"/>
        <v>5000</v>
      </c>
      <c r="BB342" s="269" t="s">
        <v>4492</v>
      </c>
      <c r="BC342" s="269"/>
      <c r="BD342" s="269"/>
      <c r="BE342" s="269"/>
      <c r="BF342" s="269"/>
      <c r="BG342" s="269"/>
      <c r="BH342" s="249"/>
    </row>
    <row r="343" spans="1:60" ht="30" hidden="1" customHeight="1" x14ac:dyDescent="0.35">
      <c r="A343" s="245" t="s">
        <v>1999</v>
      </c>
      <c r="B343" s="250">
        <v>1089</v>
      </c>
      <c r="C343" s="249">
        <v>2023</v>
      </c>
      <c r="D343" s="249"/>
      <c r="E343" s="249" t="s">
        <v>812</v>
      </c>
      <c r="F343" s="249" t="s">
        <v>1936</v>
      </c>
      <c r="G343" s="250">
        <f t="shared" ca="1" si="67"/>
        <v>-261</v>
      </c>
      <c r="H343" s="251">
        <v>45119</v>
      </c>
      <c r="I343" s="249">
        <f t="shared" si="66"/>
        <v>13</v>
      </c>
      <c r="J343" s="251">
        <v>45132</v>
      </c>
      <c r="K343" s="249" t="str">
        <f t="shared" si="68"/>
        <v>FORA DE PRAZO</v>
      </c>
      <c r="L343" s="249" t="s">
        <v>4493</v>
      </c>
      <c r="M343" s="250" t="s">
        <v>4494</v>
      </c>
      <c r="N343" s="249" t="s">
        <v>879</v>
      </c>
      <c r="O343" s="249" t="s">
        <v>816</v>
      </c>
      <c r="P343" s="249" t="s">
        <v>817</v>
      </c>
      <c r="Q343" s="249" t="s">
        <v>4495</v>
      </c>
      <c r="R343" s="278" t="s">
        <v>4496</v>
      </c>
      <c r="S343" s="249" t="s">
        <v>4497</v>
      </c>
      <c r="T343" s="249" t="s">
        <v>4498</v>
      </c>
      <c r="U343" s="251">
        <v>45124</v>
      </c>
      <c r="V343" s="235" t="s">
        <v>4499</v>
      </c>
      <c r="W343" s="251">
        <v>45166</v>
      </c>
      <c r="X343" s="249"/>
      <c r="Y343" s="249" t="s">
        <v>906</v>
      </c>
      <c r="Z343" s="252" t="s">
        <v>2013</v>
      </c>
      <c r="AA343" s="252" t="s">
        <v>825</v>
      </c>
      <c r="AB343" s="252" t="s">
        <v>825</v>
      </c>
      <c r="AC343" s="252" t="s">
        <v>2014</v>
      </c>
      <c r="AD343" s="252" t="s">
        <v>4500</v>
      </c>
      <c r="AE343" s="331">
        <f t="shared" si="70"/>
        <v>3394.6</v>
      </c>
      <c r="AF343" s="331"/>
      <c r="AG343" s="329"/>
      <c r="AH343" s="335" t="s">
        <v>4501</v>
      </c>
      <c r="AI343" s="267" t="s">
        <v>825</v>
      </c>
      <c r="AJ343" s="265" t="s">
        <v>825</v>
      </c>
      <c r="AK343" s="249" t="s">
        <v>825</v>
      </c>
      <c r="AL343" s="253" t="s">
        <v>1276</v>
      </c>
      <c r="AM343" s="249" t="s">
        <v>828</v>
      </c>
      <c r="AN343" s="249" t="s">
        <v>829</v>
      </c>
      <c r="AO343" s="249" t="s">
        <v>1132</v>
      </c>
      <c r="AP343" s="249">
        <v>15996903408</v>
      </c>
      <c r="AQ343" s="269" t="s">
        <v>4502</v>
      </c>
      <c r="AR343" s="249" t="s">
        <v>4503</v>
      </c>
      <c r="AS343" s="249"/>
      <c r="AT343" s="251"/>
      <c r="AU343" s="251">
        <v>45002</v>
      </c>
      <c r="AV343" s="251">
        <v>45002</v>
      </c>
      <c r="AW343" s="251">
        <v>45127</v>
      </c>
      <c r="AX343" s="251"/>
      <c r="AY343" s="250">
        <f t="shared" si="65"/>
        <v>0</v>
      </c>
      <c r="AZ343" s="250"/>
      <c r="BA343" s="250">
        <f t="shared" si="62"/>
        <v>3394.6</v>
      </c>
      <c r="BB343" s="270" t="s">
        <v>4504</v>
      </c>
      <c r="BC343" s="269"/>
      <c r="BD343" s="269"/>
      <c r="BE343" s="269"/>
      <c r="BF343" s="269"/>
      <c r="BG343" s="271" t="s">
        <v>3486</v>
      </c>
      <c r="BH343" s="249"/>
    </row>
    <row r="344" spans="1:60" ht="30" hidden="1" customHeight="1" x14ac:dyDescent="0.3">
      <c r="A344" s="245" t="s">
        <v>1999</v>
      </c>
      <c r="B344" s="250">
        <v>1090</v>
      </c>
      <c r="C344" s="249">
        <v>2023</v>
      </c>
      <c r="D344" s="249"/>
      <c r="E344" s="249" t="s">
        <v>836</v>
      </c>
      <c r="F344" s="249" t="s">
        <v>813</v>
      </c>
      <c r="G344" s="250">
        <f t="shared" ca="1" si="67"/>
        <v>-45393</v>
      </c>
      <c r="H344" s="251">
        <v>45118</v>
      </c>
      <c r="I344" s="249">
        <f t="shared" si="66"/>
        <v>-45118</v>
      </c>
      <c r="J344" s="251"/>
      <c r="K344" s="249" t="str">
        <f t="shared" si="68"/>
        <v>RETROATIVO</v>
      </c>
      <c r="L344" s="249" t="s">
        <v>4505</v>
      </c>
      <c r="M344" s="250" t="s">
        <v>2327</v>
      </c>
      <c r="N344" s="249" t="s">
        <v>815</v>
      </c>
      <c r="O344" s="249" t="s">
        <v>816</v>
      </c>
      <c r="P344" s="249" t="s">
        <v>551</v>
      </c>
      <c r="Q344" s="249" t="s">
        <v>4506</v>
      </c>
      <c r="R344" s="249"/>
      <c r="S344" s="249" t="s">
        <v>4507</v>
      </c>
      <c r="T344" s="249" t="s">
        <v>4508</v>
      </c>
      <c r="U344" s="251">
        <v>45148</v>
      </c>
      <c r="V344" s="235" t="s">
        <v>4509</v>
      </c>
      <c r="W344" s="251">
        <v>45513</v>
      </c>
      <c r="X344" s="250">
        <f ca="1">W344-TODAY()</f>
        <v>120</v>
      </c>
      <c r="Y344" s="249" t="s">
        <v>1211</v>
      </c>
      <c r="Z344" s="252" t="s">
        <v>2013</v>
      </c>
      <c r="AA344" s="252" t="s">
        <v>825</v>
      </c>
      <c r="AB344" s="252" t="s">
        <v>825</v>
      </c>
      <c r="AC344" s="252" t="s">
        <v>2014</v>
      </c>
      <c r="AD344" s="252" t="s">
        <v>922</v>
      </c>
      <c r="AE344" s="331">
        <f t="shared" si="70"/>
        <v>0</v>
      </c>
      <c r="AF344" s="331"/>
      <c r="AG344" s="329"/>
      <c r="AH344" s="329">
        <v>0</v>
      </c>
      <c r="AI344" s="267" t="s">
        <v>825</v>
      </c>
      <c r="AJ344" s="265" t="s">
        <v>825</v>
      </c>
      <c r="AK344" s="249" t="s">
        <v>825</v>
      </c>
      <c r="AL344" s="253" t="s">
        <v>2484</v>
      </c>
      <c r="AM344" s="249" t="s">
        <v>873</v>
      </c>
      <c r="AN344" s="249" t="s">
        <v>28</v>
      </c>
      <c r="AO344" s="249" t="s">
        <v>13</v>
      </c>
      <c r="AP344" s="249"/>
      <c r="AQ344" s="269"/>
      <c r="AR344" s="249"/>
      <c r="AS344" s="249"/>
      <c r="AT344" s="251"/>
      <c r="AU344" s="251"/>
      <c r="AV344" s="251"/>
      <c r="AW344" s="251"/>
      <c r="AX344" s="251"/>
      <c r="AY344" s="250">
        <f t="shared" si="65"/>
        <v>0</v>
      </c>
      <c r="AZ344" s="250"/>
      <c r="BA344" s="250">
        <f t="shared" si="62"/>
        <v>0</v>
      </c>
      <c r="BB344" s="270" t="s">
        <v>4510</v>
      </c>
      <c r="BC344" s="269"/>
      <c r="BD344" s="269"/>
      <c r="BE344" s="269"/>
      <c r="BF344" s="269"/>
      <c r="BG344" s="269"/>
      <c r="BH344" s="249"/>
    </row>
    <row r="345" spans="1:60" ht="30" hidden="1" customHeight="1" x14ac:dyDescent="0.3">
      <c r="A345" s="245" t="s">
        <v>1999</v>
      </c>
      <c r="B345" s="250">
        <v>1093</v>
      </c>
      <c r="C345" s="249">
        <v>2023</v>
      </c>
      <c r="D345" s="249"/>
      <c r="E345" s="249" t="s">
        <v>812</v>
      </c>
      <c r="F345" s="249" t="s">
        <v>813</v>
      </c>
      <c r="G345" s="250">
        <f t="shared" ca="1" si="67"/>
        <v>-360</v>
      </c>
      <c r="H345" s="251">
        <v>45121</v>
      </c>
      <c r="I345" s="249">
        <f t="shared" si="66"/>
        <v>-88</v>
      </c>
      <c r="J345" s="251">
        <v>45033</v>
      </c>
      <c r="K345" s="249" t="str">
        <f t="shared" si="68"/>
        <v>RETROATIVO</v>
      </c>
      <c r="L345" s="249" t="s">
        <v>4511</v>
      </c>
      <c r="M345" s="250" t="s">
        <v>4512</v>
      </c>
      <c r="N345" s="249" t="s">
        <v>879</v>
      </c>
      <c r="O345" s="249" t="s">
        <v>816</v>
      </c>
      <c r="P345" s="249" t="s">
        <v>817</v>
      </c>
      <c r="Q345" s="249" t="s">
        <v>4513</v>
      </c>
      <c r="R345" s="278" t="s">
        <v>4514</v>
      </c>
      <c r="S345" s="249" t="s">
        <v>4515</v>
      </c>
      <c r="T345" s="249" t="s">
        <v>4516</v>
      </c>
      <c r="U345" s="251">
        <v>45125</v>
      </c>
      <c r="V345" s="235" t="s">
        <v>4517</v>
      </c>
      <c r="W345" s="251">
        <v>45082</v>
      </c>
      <c r="X345" s="249"/>
      <c r="Y345" s="249" t="s">
        <v>906</v>
      </c>
      <c r="Z345" s="252" t="s">
        <v>2013</v>
      </c>
      <c r="AA345" s="252" t="s">
        <v>825</v>
      </c>
      <c r="AB345" s="252" t="s">
        <v>825</v>
      </c>
      <c r="AC345" s="252" t="s">
        <v>2014</v>
      </c>
      <c r="AD345" s="252" t="s">
        <v>1150</v>
      </c>
      <c r="AE345" s="331">
        <f t="shared" si="70"/>
        <v>0</v>
      </c>
      <c r="AF345" s="331">
        <v>4000</v>
      </c>
      <c r="AG345" s="329"/>
      <c r="AH345" s="329">
        <v>4000</v>
      </c>
      <c r="AI345" s="267" t="s">
        <v>825</v>
      </c>
      <c r="AJ345" s="265" t="s">
        <v>825</v>
      </c>
      <c r="AK345" s="249" t="s">
        <v>825</v>
      </c>
      <c r="AL345" s="253" t="s">
        <v>2484</v>
      </c>
      <c r="AM345" s="249" t="s">
        <v>828</v>
      </c>
      <c r="AN345" s="249" t="s">
        <v>908</v>
      </c>
      <c r="AO345" s="249" t="s">
        <v>1132</v>
      </c>
      <c r="AP345" s="249" t="s">
        <v>4518</v>
      </c>
      <c r="AQ345" s="269" t="s">
        <v>4519</v>
      </c>
      <c r="AR345" s="249" t="s">
        <v>4520</v>
      </c>
      <c r="AS345" s="249"/>
      <c r="AT345" s="251"/>
      <c r="AU345" s="251">
        <v>45125</v>
      </c>
      <c r="AV345" s="251">
        <v>45125</v>
      </c>
      <c r="AW345" s="251">
        <v>45126</v>
      </c>
      <c r="AX345" s="251">
        <v>45133</v>
      </c>
      <c r="AY345" s="250">
        <f t="shared" si="65"/>
        <v>45133</v>
      </c>
      <c r="AZ345" s="250"/>
      <c r="BA345" s="250">
        <f t="shared" si="62"/>
        <v>4000</v>
      </c>
      <c r="BB345" s="270" t="s">
        <v>4521</v>
      </c>
      <c r="BC345" s="269"/>
      <c r="BD345" s="269"/>
      <c r="BE345" s="269"/>
      <c r="BF345" s="269"/>
      <c r="BG345" s="273">
        <v>45314</v>
      </c>
      <c r="BH345" s="249"/>
    </row>
    <row r="346" spans="1:60" ht="30" hidden="1" customHeight="1" x14ac:dyDescent="0.35">
      <c r="A346" s="245" t="s">
        <v>1999</v>
      </c>
      <c r="B346" s="250">
        <v>1094</v>
      </c>
      <c r="C346" s="249">
        <v>2023</v>
      </c>
      <c r="D346" s="249"/>
      <c r="E346" s="249" t="s">
        <v>812</v>
      </c>
      <c r="F346" s="249" t="s">
        <v>1936</v>
      </c>
      <c r="G346" s="250">
        <f t="shared" ca="1" si="67"/>
        <v>-265</v>
      </c>
      <c r="H346" s="251">
        <v>45121</v>
      </c>
      <c r="I346" s="249">
        <f t="shared" si="66"/>
        <v>7</v>
      </c>
      <c r="J346" s="251">
        <v>45128</v>
      </c>
      <c r="K346" s="249" t="str">
        <f t="shared" si="68"/>
        <v>FORA DE PRAZO</v>
      </c>
      <c r="L346" s="249" t="s">
        <v>4522</v>
      </c>
      <c r="M346" s="250" t="s">
        <v>4523</v>
      </c>
      <c r="N346" s="249" t="s">
        <v>914</v>
      </c>
      <c r="O346" s="249" t="s">
        <v>816</v>
      </c>
      <c r="P346" s="249" t="s">
        <v>1848</v>
      </c>
      <c r="Q346" s="249" t="s">
        <v>4524</v>
      </c>
      <c r="R346" s="278" t="s">
        <v>4524</v>
      </c>
      <c r="S346" s="249" t="s">
        <v>4525</v>
      </c>
      <c r="T346" s="249" t="s">
        <v>4526</v>
      </c>
      <c r="U346" s="251">
        <v>45128</v>
      </c>
      <c r="V346" s="235" t="s">
        <v>4096</v>
      </c>
      <c r="W346" s="251">
        <v>45137</v>
      </c>
      <c r="X346" s="249"/>
      <c r="Y346" s="249" t="s">
        <v>906</v>
      </c>
      <c r="Z346" s="252" t="s">
        <v>2013</v>
      </c>
      <c r="AA346" s="252" t="s">
        <v>825</v>
      </c>
      <c r="AB346" s="252" t="s">
        <v>825</v>
      </c>
      <c r="AC346" s="252" t="s">
        <v>2014</v>
      </c>
      <c r="AD346" s="252" t="s">
        <v>922</v>
      </c>
      <c r="AE346" s="331">
        <f t="shared" si="70"/>
        <v>6400</v>
      </c>
      <c r="AF346" s="331"/>
      <c r="AG346" s="329"/>
      <c r="AH346" s="329">
        <v>6400</v>
      </c>
      <c r="AI346" s="267" t="s">
        <v>825</v>
      </c>
      <c r="AJ346" s="265" t="s">
        <v>825</v>
      </c>
      <c r="AK346" s="249" t="s">
        <v>825</v>
      </c>
      <c r="AL346" s="253" t="s">
        <v>2580</v>
      </c>
      <c r="AM346" s="249" t="s">
        <v>828</v>
      </c>
      <c r="AN346" s="249" t="s">
        <v>829</v>
      </c>
      <c r="AO346" s="249" t="s">
        <v>1132</v>
      </c>
      <c r="AP346" s="249" t="s">
        <v>4527</v>
      </c>
      <c r="AQ346" s="269" t="s">
        <v>4528</v>
      </c>
      <c r="AR346" s="249" t="s">
        <v>4529</v>
      </c>
      <c r="AS346" s="249"/>
      <c r="AT346" s="251">
        <v>45121</v>
      </c>
      <c r="AU346" s="251">
        <v>45124</v>
      </c>
      <c r="AV346" s="251">
        <v>45124</v>
      </c>
      <c r="AW346" s="251">
        <v>45128</v>
      </c>
      <c r="AX346" s="251">
        <v>45134</v>
      </c>
      <c r="AY346" s="250">
        <f t="shared" si="65"/>
        <v>45134</v>
      </c>
      <c r="AZ346" s="250"/>
      <c r="BA346" s="250">
        <f t="shared" si="62"/>
        <v>6400</v>
      </c>
      <c r="BB346" s="270" t="s">
        <v>4530</v>
      </c>
      <c r="BC346" s="269"/>
      <c r="BD346" s="269"/>
      <c r="BE346" s="269"/>
      <c r="BF346" s="269"/>
      <c r="BG346" s="271" t="s">
        <v>3691</v>
      </c>
      <c r="BH346" s="249"/>
    </row>
    <row r="347" spans="1:60" ht="30" hidden="1" customHeight="1" x14ac:dyDescent="0.35">
      <c r="A347" s="245" t="s">
        <v>1999</v>
      </c>
      <c r="B347" s="250">
        <v>1095</v>
      </c>
      <c r="C347" s="249">
        <v>2023</v>
      </c>
      <c r="D347" s="249"/>
      <c r="E347" s="249" t="s">
        <v>812</v>
      </c>
      <c r="F347" s="249" t="s">
        <v>1936</v>
      </c>
      <c r="G347" s="250">
        <f t="shared" ca="1" si="67"/>
        <v>-265</v>
      </c>
      <c r="H347" s="251">
        <v>45121</v>
      </c>
      <c r="I347" s="249">
        <f t="shared" si="66"/>
        <v>7</v>
      </c>
      <c r="J347" s="251">
        <v>45128</v>
      </c>
      <c r="K347" s="249" t="str">
        <f t="shared" si="68"/>
        <v>FORA DE PRAZO</v>
      </c>
      <c r="L347" s="249" t="s">
        <v>4522</v>
      </c>
      <c r="M347" s="250" t="s">
        <v>4531</v>
      </c>
      <c r="N347" s="249" t="s">
        <v>914</v>
      </c>
      <c r="O347" s="249" t="s">
        <v>816</v>
      </c>
      <c r="P347" s="249" t="s">
        <v>1848</v>
      </c>
      <c r="Q347" s="249" t="s">
        <v>4532</v>
      </c>
      <c r="R347" s="278" t="s">
        <v>4533</v>
      </c>
      <c r="S347" s="249" t="s">
        <v>4534</v>
      </c>
      <c r="T347" s="249" t="s">
        <v>4535</v>
      </c>
      <c r="U347" s="251">
        <v>45128</v>
      </c>
      <c r="V347" s="235" t="s">
        <v>4096</v>
      </c>
      <c r="W347" s="251">
        <v>45137</v>
      </c>
      <c r="X347" s="249"/>
      <c r="Y347" s="249" t="s">
        <v>906</v>
      </c>
      <c r="Z347" s="252" t="s">
        <v>2013</v>
      </c>
      <c r="AA347" s="252" t="s">
        <v>825</v>
      </c>
      <c r="AB347" s="252" t="s">
        <v>825</v>
      </c>
      <c r="AC347" s="252" t="s">
        <v>2014</v>
      </c>
      <c r="AD347" s="252" t="s">
        <v>922</v>
      </c>
      <c r="AE347" s="331">
        <f t="shared" si="70"/>
        <v>13600</v>
      </c>
      <c r="AF347" s="331"/>
      <c r="AG347" s="329"/>
      <c r="AH347" s="329">
        <v>13600</v>
      </c>
      <c r="AI347" s="267" t="s">
        <v>825</v>
      </c>
      <c r="AJ347" s="265" t="s">
        <v>825</v>
      </c>
      <c r="AK347" s="249" t="s">
        <v>825</v>
      </c>
      <c r="AL347" s="253" t="s">
        <v>2580</v>
      </c>
      <c r="AM347" s="249" t="s">
        <v>828</v>
      </c>
      <c r="AN347" s="249" t="s">
        <v>829</v>
      </c>
      <c r="AO347" s="249" t="s">
        <v>1132</v>
      </c>
      <c r="AP347" s="249" t="s">
        <v>4536</v>
      </c>
      <c r="AQ347" s="269" t="s">
        <v>4537</v>
      </c>
      <c r="AR347" s="249" t="s">
        <v>4538</v>
      </c>
      <c r="AS347" s="249"/>
      <c r="AT347" s="251">
        <v>45121</v>
      </c>
      <c r="AU347" s="251">
        <v>45124</v>
      </c>
      <c r="AV347" s="251">
        <v>45124</v>
      </c>
      <c r="AW347" s="251">
        <v>45128</v>
      </c>
      <c r="AX347" s="251">
        <v>45134</v>
      </c>
      <c r="AY347" s="250">
        <f t="shared" si="65"/>
        <v>45134</v>
      </c>
      <c r="AZ347" s="250"/>
      <c r="BA347" s="250">
        <f t="shared" si="62"/>
        <v>13600</v>
      </c>
      <c r="BB347" s="270" t="s">
        <v>4539</v>
      </c>
      <c r="BC347" s="269"/>
      <c r="BD347" s="269"/>
      <c r="BE347" s="269"/>
      <c r="BF347" s="269"/>
      <c r="BG347" s="271" t="s">
        <v>4103</v>
      </c>
      <c r="BH347" s="249"/>
    </row>
    <row r="348" spans="1:60" ht="30" hidden="1" customHeight="1" x14ac:dyDescent="0.3">
      <c r="A348" s="245" t="s">
        <v>1999</v>
      </c>
      <c r="B348" s="250">
        <v>1096</v>
      </c>
      <c r="C348" s="249">
        <v>2023</v>
      </c>
      <c r="D348" s="249"/>
      <c r="E348" s="249" t="s">
        <v>812</v>
      </c>
      <c r="F348" s="249" t="s">
        <v>813</v>
      </c>
      <c r="G348" s="250">
        <f t="shared" ca="1" si="67"/>
        <v>-251</v>
      </c>
      <c r="H348" s="251">
        <v>45121</v>
      </c>
      <c r="I348" s="249">
        <f t="shared" si="66"/>
        <v>21</v>
      </c>
      <c r="J348" s="251">
        <v>45142</v>
      </c>
      <c r="K348" s="249" t="str">
        <f t="shared" si="68"/>
        <v>DENTRO DO PRAZO</v>
      </c>
      <c r="L348" s="249" t="s">
        <v>4540</v>
      </c>
      <c r="M348" s="250" t="s">
        <v>4541</v>
      </c>
      <c r="N348" s="249" t="s">
        <v>815</v>
      </c>
      <c r="O348" s="249" t="s">
        <v>816</v>
      </c>
      <c r="P348" s="249" t="s">
        <v>817</v>
      </c>
      <c r="Q348" s="249" t="s">
        <v>4542</v>
      </c>
      <c r="R348" s="249"/>
      <c r="S348" s="249" t="s">
        <v>4543</v>
      </c>
      <c r="T348" s="249" t="s">
        <v>3382</v>
      </c>
      <c r="U348" s="251">
        <v>45125</v>
      </c>
      <c r="V348" s="235" t="s">
        <v>4544</v>
      </c>
      <c r="W348" s="251">
        <v>45142</v>
      </c>
      <c r="X348" s="249"/>
      <c r="Y348" s="249" t="s">
        <v>906</v>
      </c>
      <c r="Z348" s="252" t="s">
        <v>2013</v>
      </c>
      <c r="AA348" s="252" t="s">
        <v>825</v>
      </c>
      <c r="AB348" s="252" t="s">
        <v>825</v>
      </c>
      <c r="AC348" s="252" t="s">
        <v>2014</v>
      </c>
      <c r="AD348" s="252" t="s">
        <v>4545</v>
      </c>
      <c r="AE348" s="331">
        <f t="shared" si="70"/>
        <v>0</v>
      </c>
      <c r="AF348" s="331">
        <v>25000</v>
      </c>
      <c r="AG348" s="329"/>
      <c r="AH348" s="329">
        <v>25000</v>
      </c>
      <c r="AI348" s="267" t="s">
        <v>825</v>
      </c>
      <c r="AJ348" s="265" t="s">
        <v>825</v>
      </c>
      <c r="AK348" s="249" t="s">
        <v>825</v>
      </c>
      <c r="AL348" s="253" t="s">
        <v>1276</v>
      </c>
      <c r="AM348" s="249" t="s">
        <v>1949</v>
      </c>
      <c r="AN348" s="249" t="s">
        <v>28</v>
      </c>
      <c r="AO348" s="249" t="s">
        <v>1132</v>
      </c>
      <c r="AP348" s="249">
        <v>81991521218</v>
      </c>
      <c r="AQ348" s="269" t="s">
        <v>4546</v>
      </c>
      <c r="AR348" s="249" t="s">
        <v>4547</v>
      </c>
      <c r="AS348" s="249"/>
      <c r="AT348" s="251"/>
      <c r="AU348" s="251">
        <v>45125</v>
      </c>
      <c r="AV348" s="251"/>
      <c r="AW348" s="251"/>
      <c r="AX348" s="251">
        <v>45125</v>
      </c>
      <c r="AY348" s="250">
        <f t="shared" si="65"/>
        <v>45125</v>
      </c>
      <c r="AZ348" s="250"/>
      <c r="BA348" s="250">
        <f t="shared" si="62"/>
        <v>25000</v>
      </c>
      <c r="BB348" s="270" t="s">
        <v>4548</v>
      </c>
      <c r="BC348" s="269"/>
      <c r="BD348" s="269"/>
      <c r="BE348" s="269"/>
      <c r="BF348" s="269"/>
      <c r="BG348" s="273">
        <v>44949</v>
      </c>
      <c r="BH348" s="249"/>
    </row>
    <row r="349" spans="1:60" ht="30" hidden="1" customHeight="1" x14ac:dyDescent="0.35">
      <c r="A349" s="245" t="s">
        <v>1999</v>
      </c>
      <c r="B349" s="250">
        <v>1097</v>
      </c>
      <c r="C349" s="249">
        <v>2023</v>
      </c>
      <c r="D349" s="249"/>
      <c r="E349" s="249" t="s">
        <v>812</v>
      </c>
      <c r="F349" s="249" t="s">
        <v>1936</v>
      </c>
      <c r="G349" s="250">
        <f t="shared" ca="1" si="67"/>
        <v>-270</v>
      </c>
      <c r="H349" s="251">
        <v>45121</v>
      </c>
      <c r="I349" s="249">
        <f t="shared" si="66"/>
        <v>2</v>
      </c>
      <c r="J349" s="251">
        <v>45123</v>
      </c>
      <c r="K349" s="249" t="str">
        <f t="shared" si="68"/>
        <v>FORA DE PRAZO</v>
      </c>
      <c r="L349" s="249" t="s">
        <v>4549</v>
      </c>
      <c r="M349" s="250">
        <v>2062</v>
      </c>
      <c r="N349" s="249" t="s">
        <v>815</v>
      </c>
      <c r="O349" s="249" t="s">
        <v>816</v>
      </c>
      <c r="P349" s="249" t="s">
        <v>817</v>
      </c>
      <c r="Q349" s="249" t="s">
        <v>4550</v>
      </c>
      <c r="R349" s="280" t="s">
        <v>4551</v>
      </c>
      <c r="S349" s="249" t="s">
        <v>4552</v>
      </c>
      <c r="T349" s="249" t="s">
        <v>4465</v>
      </c>
      <c r="U349" s="251">
        <v>45125</v>
      </c>
      <c r="V349" s="235" t="s">
        <v>4466</v>
      </c>
      <c r="W349" s="251">
        <v>45138</v>
      </c>
      <c r="X349" s="249"/>
      <c r="Y349" s="249" t="s">
        <v>906</v>
      </c>
      <c r="Z349" s="252" t="s">
        <v>2013</v>
      </c>
      <c r="AA349" s="252" t="s">
        <v>825</v>
      </c>
      <c r="AB349" s="252" t="s">
        <v>825</v>
      </c>
      <c r="AC349" s="252" t="s">
        <v>2014</v>
      </c>
      <c r="AD349" s="252" t="s">
        <v>1150</v>
      </c>
      <c r="AE349" s="331">
        <f t="shared" si="70"/>
        <v>4000</v>
      </c>
      <c r="AF349" s="331"/>
      <c r="AG349" s="329"/>
      <c r="AH349" s="329">
        <v>4000</v>
      </c>
      <c r="AI349" s="267" t="s">
        <v>825</v>
      </c>
      <c r="AJ349" s="265" t="s">
        <v>825</v>
      </c>
      <c r="AK349" s="249" t="s">
        <v>825</v>
      </c>
      <c r="AL349" s="253" t="s">
        <v>2484</v>
      </c>
      <c r="AM349" s="249" t="s">
        <v>828</v>
      </c>
      <c r="AN349" s="249" t="s">
        <v>829</v>
      </c>
      <c r="AO349" s="249" t="s">
        <v>1132</v>
      </c>
      <c r="AP349" s="249">
        <v>11993300776</v>
      </c>
      <c r="AQ349" s="269" t="s">
        <v>4553</v>
      </c>
      <c r="AR349" s="249" t="s">
        <v>4554</v>
      </c>
      <c r="AS349" s="249"/>
      <c r="AT349" s="251">
        <v>45128</v>
      </c>
      <c r="AU349" s="251">
        <v>45125</v>
      </c>
      <c r="AV349" s="251">
        <v>45126</v>
      </c>
      <c r="AW349" s="251">
        <v>45128</v>
      </c>
      <c r="AX349" s="251">
        <v>45133</v>
      </c>
      <c r="AY349" s="250">
        <f t="shared" si="65"/>
        <v>45133</v>
      </c>
      <c r="AZ349" s="250"/>
      <c r="BA349" s="250">
        <f t="shared" si="62"/>
        <v>4000</v>
      </c>
      <c r="BB349" s="281" t="s">
        <v>4555</v>
      </c>
      <c r="BC349" s="269"/>
      <c r="BD349" s="269"/>
      <c r="BE349" s="269"/>
      <c r="BF349" s="269"/>
      <c r="BG349" s="271" t="s">
        <v>4103</v>
      </c>
      <c r="BH349" s="249"/>
    </row>
    <row r="350" spans="1:60" ht="30" hidden="1" customHeight="1" x14ac:dyDescent="0.3">
      <c r="A350" s="245" t="s">
        <v>1999</v>
      </c>
      <c r="B350" s="250">
        <v>1100</v>
      </c>
      <c r="C350" s="249">
        <v>2023</v>
      </c>
      <c r="D350" s="249"/>
      <c r="E350" s="249" t="s">
        <v>1943</v>
      </c>
      <c r="F350" s="249" t="s">
        <v>813</v>
      </c>
      <c r="G350" s="250">
        <f t="shared" ca="1" si="67"/>
        <v>-258</v>
      </c>
      <c r="H350" s="251">
        <v>45126</v>
      </c>
      <c r="I350" s="249">
        <f t="shared" si="66"/>
        <v>9</v>
      </c>
      <c r="J350" s="251">
        <v>45135</v>
      </c>
      <c r="K350" s="249" t="str">
        <f t="shared" si="68"/>
        <v>FORA DE PRAZO</v>
      </c>
      <c r="L350" s="249" t="s">
        <v>4556</v>
      </c>
      <c r="M350" s="250" t="s">
        <v>2327</v>
      </c>
      <c r="N350" s="249" t="s">
        <v>914</v>
      </c>
      <c r="O350" s="249" t="s">
        <v>816</v>
      </c>
      <c r="P350" s="249" t="s">
        <v>1106</v>
      </c>
      <c r="Q350" s="249" t="s">
        <v>2455</v>
      </c>
      <c r="R350" s="249"/>
      <c r="S350" s="249" t="s">
        <v>2456</v>
      </c>
      <c r="T350" s="249" t="s">
        <v>4557</v>
      </c>
      <c r="U350" s="251">
        <v>45137</v>
      </c>
      <c r="V350" s="235" t="s">
        <v>4558</v>
      </c>
      <c r="W350" s="251">
        <v>45867</v>
      </c>
      <c r="X350" s="250">
        <f ca="1">W350-TODAY()</f>
        <v>474</v>
      </c>
      <c r="Y350" s="249" t="s">
        <v>1211</v>
      </c>
      <c r="Z350" s="252" t="s">
        <v>2013</v>
      </c>
      <c r="AA350" s="252" t="s">
        <v>825</v>
      </c>
      <c r="AB350" s="252" t="s">
        <v>825</v>
      </c>
      <c r="AC350" s="252" t="s">
        <v>2014</v>
      </c>
      <c r="AD350" s="252" t="s">
        <v>922</v>
      </c>
      <c r="AE350" s="331">
        <f t="shared" si="70"/>
        <v>27859.5</v>
      </c>
      <c r="AF350" s="331">
        <v>44904.75</v>
      </c>
      <c r="AG350" s="329"/>
      <c r="AH350" s="329">
        <v>72764.25</v>
      </c>
      <c r="AI350" s="267" t="s">
        <v>825</v>
      </c>
      <c r="AJ350" s="265" t="s">
        <v>825</v>
      </c>
      <c r="AK350" s="249" t="s">
        <v>825</v>
      </c>
      <c r="AL350" s="253" t="s">
        <v>907</v>
      </c>
      <c r="AM350" s="249" t="s">
        <v>1116</v>
      </c>
      <c r="AN350" s="249" t="s">
        <v>22</v>
      </c>
      <c r="AO350" s="249" t="s">
        <v>13</v>
      </c>
      <c r="AP350" s="249" t="s">
        <v>4559</v>
      </c>
      <c r="AQ350" s="269" t="s">
        <v>4560</v>
      </c>
      <c r="AR350" s="249" t="s">
        <v>4561</v>
      </c>
      <c r="AS350" s="249"/>
      <c r="AT350" s="251"/>
      <c r="AU350" s="251"/>
      <c r="AV350" s="251"/>
      <c r="AW350" s="251"/>
      <c r="AX350" s="251">
        <v>45137</v>
      </c>
      <c r="AY350" s="250">
        <f t="shared" si="65"/>
        <v>45137</v>
      </c>
      <c r="AZ350" s="250"/>
      <c r="BA350" s="250">
        <f t="shared" si="62"/>
        <v>72764.25</v>
      </c>
      <c r="BB350" s="270" t="s">
        <v>4562</v>
      </c>
      <c r="BC350" s="269"/>
      <c r="BD350" s="269"/>
      <c r="BE350" s="269"/>
      <c r="BF350" s="269"/>
      <c r="BG350" s="269"/>
      <c r="BH350" s="249"/>
    </row>
    <row r="351" spans="1:60" ht="30" hidden="1" customHeight="1" x14ac:dyDescent="0.35">
      <c r="A351" s="245" t="s">
        <v>1999</v>
      </c>
      <c r="B351" s="250">
        <v>1101</v>
      </c>
      <c r="C351" s="249">
        <v>2023</v>
      </c>
      <c r="D351" s="249"/>
      <c r="E351" s="249" t="s">
        <v>812</v>
      </c>
      <c r="F351" s="249" t="s">
        <v>813</v>
      </c>
      <c r="G351" s="250">
        <f t="shared" ca="1" si="67"/>
        <v>-266</v>
      </c>
      <c r="H351" s="251">
        <v>45121</v>
      </c>
      <c r="I351" s="249">
        <f t="shared" si="66"/>
        <v>6</v>
      </c>
      <c r="J351" s="251">
        <v>45127</v>
      </c>
      <c r="K351" s="249" t="str">
        <f t="shared" si="68"/>
        <v>FORA DE PRAZO</v>
      </c>
      <c r="L351" s="249" t="s">
        <v>4563</v>
      </c>
      <c r="M351" s="250">
        <v>1643</v>
      </c>
      <c r="N351" s="249" t="s">
        <v>879</v>
      </c>
      <c r="O351" s="249" t="s">
        <v>816</v>
      </c>
      <c r="P351" s="249" t="s">
        <v>817</v>
      </c>
      <c r="Q351" s="249" t="s">
        <v>1076</v>
      </c>
      <c r="R351" s="280" t="s">
        <v>4564</v>
      </c>
      <c r="S351" s="249" t="s">
        <v>1078</v>
      </c>
      <c r="T351" s="249" t="s">
        <v>4565</v>
      </c>
      <c r="U351" s="251">
        <v>45125</v>
      </c>
      <c r="V351" s="235" t="s">
        <v>4566</v>
      </c>
      <c r="W351" s="251">
        <v>45219</v>
      </c>
      <c r="X351" s="249"/>
      <c r="Y351" s="249" t="s">
        <v>906</v>
      </c>
      <c r="Z351" s="252" t="s">
        <v>2013</v>
      </c>
      <c r="AA351" s="252" t="s">
        <v>825</v>
      </c>
      <c r="AB351" s="252" t="s">
        <v>825</v>
      </c>
      <c r="AC351" s="252" t="s">
        <v>2014</v>
      </c>
      <c r="AD351" s="252" t="s">
        <v>1212</v>
      </c>
      <c r="AE351" s="331">
        <f t="shared" si="70"/>
        <v>0</v>
      </c>
      <c r="AF351" s="331">
        <v>24000</v>
      </c>
      <c r="AG351" s="329"/>
      <c r="AH351" s="335" t="s">
        <v>4567</v>
      </c>
      <c r="AI351" s="267" t="s">
        <v>825</v>
      </c>
      <c r="AJ351" s="265" t="s">
        <v>825</v>
      </c>
      <c r="AK351" s="249" t="s">
        <v>825</v>
      </c>
      <c r="AL351" s="253" t="s">
        <v>2484</v>
      </c>
      <c r="AM351" s="249" t="s">
        <v>873</v>
      </c>
      <c r="AN351" s="249" t="s">
        <v>28</v>
      </c>
      <c r="AO351" s="249" t="s">
        <v>1132</v>
      </c>
      <c r="AP351" s="249" t="s">
        <v>4568</v>
      </c>
      <c r="AQ351" s="269" t="s">
        <v>1083</v>
      </c>
      <c r="AR351" s="249" t="s">
        <v>4569</v>
      </c>
      <c r="AS351" s="249"/>
      <c r="AT351" s="251">
        <v>45121</v>
      </c>
      <c r="AU351" s="251">
        <v>45125</v>
      </c>
      <c r="AV351" s="251">
        <v>45125</v>
      </c>
      <c r="AW351" s="251">
        <v>45127</v>
      </c>
      <c r="AX351" s="251">
        <v>45134</v>
      </c>
      <c r="AY351" s="250">
        <f t="shared" si="65"/>
        <v>45134</v>
      </c>
      <c r="AZ351" s="250"/>
      <c r="BA351" s="250">
        <f t="shared" si="62"/>
        <v>24000</v>
      </c>
      <c r="BB351" s="270"/>
      <c r="BC351" s="269"/>
      <c r="BD351" s="269"/>
      <c r="BE351" s="269"/>
      <c r="BF351" s="269"/>
      <c r="BG351" s="273">
        <v>44949</v>
      </c>
      <c r="BH351" s="249"/>
    </row>
    <row r="352" spans="1:60" ht="30" hidden="1" customHeight="1" x14ac:dyDescent="0.35">
      <c r="A352" s="245" t="s">
        <v>1999</v>
      </c>
      <c r="B352" s="250">
        <v>1115</v>
      </c>
      <c r="C352" s="249">
        <v>2023</v>
      </c>
      <c r="D352" s="249"/>
      <c r="E352" s="249" t="s">
        <v>1943</v>
      </c>
      <c r="F352" s="249" t="s">
        <v>813</v>
      </c>
      <c r="G352" s="250">
        <f t="shared" ca="1" si="67"/>
        <v>-234</v>
      </c>
      <c r="H352" s="251">
        <v>45128</v>
      </c>
      <c r="I352" s="249">
        <f t="shared" si="66"/>
        <v>31</v>
      </c>
      <c r="J352" s="251">
        <v>45159</v>
      </c>
      <c r="K352" s="249" t="str">
        <f t="shared" si="68"/>
        <v>DENTRO DO PRAZO</v>
      </c>
      <c r="L352" s="249" t="s">
        <v>4570</v>
      </c>
      <c r="M352" s="250">
        <v>0.55555555555555558</v>
      </c>
      <c r="N352" s="249" t="s">
        <v>879</v>
      </c>
      <c r="O352" s="249" t="s">
        <v>816</v>
      </c>
      <c r="P352" s="249" t="s">
        <v>817</v>
      </c>
      <c r="Q352" s="249" t="s">
        <v>4571</v>
      </c>
      <c r="R352" s="249"/>
      <c r="S352" s="249" t="s">
        <v>4572</v>
      </c>
      <c r="T352" s="249" t="s">
        <v>4516</v>
      </c>
      <c r="U352" s="251">
        <v>45174</v>
      </c>
      <c r="V352" s="235" t="s">
        <v>4573</v>
      </c>
      <c r="W352" s="251">
        <v>45180</v>
      </c>
      <c r="X352" s="249"/>
      <c r="Y352" s="249" t="s">
        <v>823</v>
      </c>
      <c r="Z352" s="252" t="s">
        <v>2013</v>
      </c>
      <c r="AA352" s="252" t="s">
        <v>825</v>
      </c>
      <c r="AB352" s="252" t="s">
        <v>825</v>
      </c>
      <c r="AC352" s="252" t="s">
        <v>2014</v>
      </c>
      <c r="AD352" s="252" t="s">
        <v>4574</v>
      </c>
      <c r="AE352" s="331">
        <f t="shared" si="70"/>
        <v>4000</v>
      </c>
      <c r="AF352" s="331"/>
      <c r="AG352" s="329"/>
      <c r="AH352" s="335" t="s">
        <v>3989</v>
      </c>
      <c r="AI352" s="267" t="s">
        <v>825</v>
      </c>
      <c r="AJ352" s="265" t="s">
        <v>825</v>
      </c>
      <c r="AK352" s="249" t="s">
        <v>825</v>
      </c>
      <c r="AL352" s="253" t="s">
        <v>2484</v>
      </c>
      <c r="AM352" s="249" t="s">
        <v>997</v>
      </c>
      <c r="AN352" s="249" t="s">
        <v>829</v>
      </c>
      <c r="AO352" s="249" t="s">
        <v>1132</v>
      </c>
      <c r="AP352" s="249" t="s">
        <v>4575</v>
      </c>
      <c r="AQ352" s="269" t="s">
        <v>4576</v>
      </c>
      <c r="AR352" s="249" t="s">
        <v>4577</v>
      </c>
      <c r="AS352" s="249"/>
      <c r="AT352" s="251"/>
      <c r="AU352" s="251"/>
      <c r="AV352" s="251"/>
      <c r="AW352" s="251"/>
      <c r="AX352" s="251"/>
      <c r="AY352" s="250">
        <f t="shared" si="65"/>
        <v>0</v>
      </c>
      <c r="AZ352" s="250"/>
      <c r="BA352" s="250">
        <f t="shared" si="62"/>
        <v>4000</v>
      </c>
      <c r="BB352" s="270" t="s">
        <v>4578</v>
      </c>
      <c r="BC352" s="269"/>
      <c r="BD352" s="269"/>
      <c r="BE352" s="269"/>
      <c r="BF352" s="269"/>
      <c r="BG352" s="269" t="s">
        <v>2049</v>
      </c>
      <c r="BH352" s="249"/>
    </row>
    <row r="353" spans="1:60" ht="30" hidden="1" customHeight="1" x14ac:dyDescent="0.35">
      <c r="A353" s="245" t="s">
        <v>1999</v>
      </c>
      <c r="B353" s="250">
        <v>1116</v>
      </c>
      <c r="C353" s="249">
        <v>2023</v>
      </c>
      <c r="D353" s="249"/>
      <c r="E353" s="249" t="s">
        <v>1943</v>
      </c>
      <c r="F353" s="249" t="s">
        <v>813</v>
      </c>
      <c r="G353" s="250">
        <f t="shared" ca="1" si="67"/>
        <v>-234</v>
      </c>
      <c r="H353" s="251">
        <v>45128</v>
      </c>
      <c r="I353" s="249">
        <f t="shared" ref="I353:I384" si="71">_xlfn.DAYS(J353,H353)</f>
        <v>31</v>
      </c>
      <c r="J353" s="251">
        <v>45159</v>
      </c>
      <c r="K353" s="249" t="str">
        <f t="shared" si="68"/>
        <v>DENTRO DO PRAZO</v>
      </c>
      <c r="L353" s="249" t="s">
        <v>4579</v>
      </c>
      <c r="M353" s="250">
        <v>1734</v>
      </c>
      <c r="N353" s="249" t="s">
        <v>879</v>
      </c>
      <c r="O353" s="249" t="s">
        <v>816</v>
      </c>
      <c r="P353" s="249" t="s">
        <v>817</v>
      </c>
      <c r="Q353" s="249" t="s">
        <v>3236</v>
      </c>
      <c r="R353" s="279" t="s">
        <v>3237</v>
      </c>
      <c r="S353" s="249" t="s">
        <v>3238</v>
      </c>
      <c r="T353" s="249" t="s">
        <v>4580</v>
      </c>
      <c r="U353" s="251">
        <v>45159</v>
      </c>
      <c r="V353" s="235" t="s">
        <v>4581</v>
      </c>
      <c r="W353" s="251">
        <v>45169</v>
      </c>
      <c r="X353" s="249"/>
      <c r="Y353" s="249" t="s">
        <v>823</v>
      </c>
      <c r="Z353" s="252" t="s">
        <v>2013</v>
      </c>
      <c r="AA353" s="252" t="s">
        <v>825</v>
      </c>
      <c r="AB353" s="252" t="s">
        <v>825</v>
      </c>
      <c r="AC353" s="252" t="s">
        <v>2014</v>
      </c>
      <c r="AD353" s="252" t="s">
        <v>1056</v>
      </c>
      <c r="AE353" s="331">
        <f t="shared" si="70"/>
        <v>0</v>
      </c>
      <c r="AF353" s="331">
        <v>5500</v>
      </c>
      <c r="AG353" s="329"/>
      <c r="AH353" s="335" t="s">
        <v>4582</v>
      </c>
      <c r="AI353" s="267" t="s">
        <v>825</v>
      </c>
      <c r="AJ353" s="265" t="s">
        <v>825</v>
      </c>
      <c r="AK353" s="249" t="s">
        <v>825</v>
      </c>
      <c r="AL353" s="253" t="s">
        <v>2484</v>
      </c>
      <c r="AM353" s="249" t="s">
        <v>828</v>
      </c>
      <c r="AN353" s="249" t="s">
        <v>35</v>
      </c>
      <c r="AO353" s="249" t="s">
        <v>1132</v>
      </c>
      <c r="AP353" s="249" t="s">
        <v>4583</v>
      </c>
      <c r="AQ353" s="269" t="s">
        <v>3241</v>
      </c>
      <c r="AR353" s="249" t="s">
        <v>4584</v>
      </c>
      <c r="AS353" s="249"/>
      <c r="AT353" s="251"/>
      <c r="AU353" s="251"/>
      <c r="AV353" s="251"/>
      <c r="AW353" s="251">
        <v>45143</v>
      </c>
      <c r="AX353" s="251">
        <v>45143</v>
      </c>
      <c r="AY353" s="250">
        <f t="shared" si="65"/>
        <v>45143</v>
      </c>
      <c r="AZ353" s="250"/>
      <c r="BA353" s="250">
        <f t="shared" si="62"/>
        <v>5500</v>
      </c>
      <c r="BB353" s="270" t="s">
        <v>4585</v>
      </c>
      <c r="BC353" s="269"/>
      <c r="BD353" s="269"/>
      <c r="BE353" s="269"/>
      <c r="BF353" s="269"/>
      <c r="BG353" s="269"/>
      <c r="BH353" s="249"/>
    </row>
    <row r="354" spans="1:60" ht="30" hidden="1" customHeight="1" x14ac:dyDescent="0.35">
      <c r="A354" s="245" t="s">
        <v>1999</v>
      </c>
      <c r="B354" s="250">
        <v>1117</v>
      </c>
      <c r="C354" s="249">
        <v>2023</v>
      </c>
      <c r="D354" s="249"/>
      <c r="E354" s="249" t="s">
        <v>1943</v>
      </c>
      <c r="F354" s="249" t="s">
        <v>813</v>
      </c>
      <c r="G354" s="250">
        <f t="shared" ca="1" si="67"/>
        <v>-248</v>
      </c>
      <c r="H354" s="251">
        <v>45128</v>
      </c>
      <c r="I354" s="249">
        <f t="shared" si="71"/>
        <v>17</v>
      </c>
      <c r="J354" s="251">
        <v>45145</v>
      </c>
      <c r="K354" s="249" t="str">
        <f t="shared" si="68"/>
        <v>DENTRO DO PRAZO</v>
      </c>
      <c r="L354" s="249" t="s">
        <v>4586</v>
      </c>
      <c r="M354" s="250">
        <v>1683</v>
      </c>
      <c r="N354" s="249" t="s">
        <v>879</v>
      </c>
      <c r="O354" s="249" t="s">
        <v>816</v>
      </c>
      <c r="P354" s="249" t="s">
        <v>817</v>
      </c>
      <c r="Q354" s="249" t="s">
        <v>4587</v>
      </c>
      <c r="R354" s="279" t="s">
        <v>3210</v>
      </c>
      <c r="S354" s="249" t="s">
        <v>4588</v>
      </c>
      <c r="T354" s="249" t="s">
        <v>4589</v>
      </c>
      <c r="U354" s="251">
        <v>45135</v>
      </c>
      <c r="V354" s="235" t="s">
        <v>4590</v>
      </c>
      <c r="W354" s="251">
        <v>45147</v>
      </c>
      <c r="X354" s="249"/>
      <c r="Y354" s="249" t="s">
        <v>823</v>
      </c>
      <c r="Z354" s="252" t="s">
        <v>2013</v>
      </c>
      <c r="AA354" s="252" t="s">
        <v>825</v>
      </c>
      <c r="AB354" s="252" t="s">
        <v>825</v>
      </c>
      <c r="AC354" s="252" t="s">
        <v>2014</v>
      </c>
      <c r="AD354" s="252" t="s">
        <v>4591</v>
      </c>
      <c r="AE354" s="331">
        <f t="shared" si="70"/>
        <v>0</v>
      </c>
      <c r="AF354" s="331">
        <v>22500</v>
      </c>
      <c r="AG354" s="329"/>
      <c r="AH354" s="335" t="s">
        <v>4592</v>
      </c>
      <c r="AI354" s="267" t="s">
        <v>825</v>
      </c>
      <c r="AJ354" s="265" t="s">
        <v>825</v>
      </c>
      <c r="AK354" s="249" t="s">
        <v>825</v>
      </c>
      <c r="AL354" s="253" t="s">
        <v>1276</v>
      </c>
      <c r="AM354" s="249" t="s">
        <v>873</v>
      </c>
      <c r="AN354" s="249" t="s">
        <v>28</v>
      </c>
      <c r="AO354" s="249" t="s">
        <v>1132</v>
      </c>
      <c r="AP354" s="249" t="s">
        <v>4593</v>
      </c>
      <c r="AQ354" s="269" t="s">
        <v>4594</v>
      </c>
      <c r="AR354" s="249" t="s">
        <v>4595</v>
      </c>
      <c r="AS354" s="249"/>
      <c r="AT354" s="251"/>
      <c r="AU354" s="251"/>
      <c r="AV354" s="251"/>
      <c r="AW354" s="251"/>
      <c r="AX354" s="251">
        <v>45131</v>
      </c>
      <c r="AY354" s="250">
        <f t="shared" si="65"/>
        <v>45131</v>
      </c>
      <c r="AZ354" s="250"/>
      <c r="BA354" s="250">
        <f t="shared" si="62"/>
        <v>22500</v>
      </c>
      <c r="BB354" s="270" t="s">
        <v>4596</v>
      </c>
      <c r="BC354" s="269"/>
      <c r="BD354" s="269"/>
      <c r="BE354" s="269"/>
      <c r="BF354" s="269"/>
      <c r="BG354" s="269"/>
      <c r="BH354" s="249"/>
    </row>
    <row r="355" spans="1:60" ht="30" hidden="1" customHeight="1" x14ac:dyDescent="0.35">
      <c r="A355" s="245" t="s">
        <v>1999</v>
      </c>
      <c r="B355" s="250">
        <v>1123</v>
      </c>
      <c r="C355" s="249">
        <v>2023</v>
      </c>
      <c r="D355" s="249"/>
      <c r="E355" s="249" t="s">
        <v>1943</v>
      </c>
      <c r="F355" s="249" t="s">
        <v>813</v>
      </c>
      <c r="G355" s="250">
        <f t="shared" ca="1" si="67"/>
        <v>-254</v>
      </c>
      <c r="H355" s="251">
        <v>45132</v>
      </c>
      <c r="I355" s="249">
        <f t="shared" si="71"/>
        <v>7</v>
      </c>
      <c r="J355" s="251">
        <v>45139</v>
      </c>
      <c r="K355" s="249" t="str">
        <f t="shared" si="68"/>
        <v>FORA DE PRAZO</v>
      </c>
      <c r="L355" s="249" t="s">
        <v>4597</v>
      </c>
      <c r="M355" s="250" t="s">
        <v>4598</v>
      </c>
      <c r="N355" s="249" t="s">
        <v>914</v>
      </c>
      <c r="O355" s="249" t="s">
        <v>816</v>
      </c>
      <c r="P355" s="249" t="s">
        <v>1979</v>
      </c>
      <c r="Q355" s="249" t="s">
        <v>4599</v>
      </c>
      <c r="R355" s="249" t="s">
        <v>4600</v>
      </c>
      <c r="S355" s="249" t="s">
        <v>4601</v>
      </c>
      <c r="T355" s="249" t="s">
        <v>4602</v>
      </c>
      <c r="U355" s="251">
        <v>45139</v>
      </c>
      <c r="V355" s="235" t="s">
        <v>4603</v>
      </c>
      <c r="W355" s="251"/>
      <c r="X355" s="249"/>
      <c r="Y355" s="249" t="s">
        <v>823</v>
      </c>
      <c r="Z355" s="252" t="s">
        <v>2013</v>
      </c>
      <c r="AA355" s="252"/>
      <c r="AB355" s="252"/>
      <c r="AC355" s="252" t="s">
        <v>2014</v>
      </c>
      <c r="AD355" s="252" t="s">
        <v>4604</v>
      </c>
      <c r="AE355" s="331">
        <f t="shared" si="70"/>
        <v>695000</v>
      </c>
      <c r="AF355" s="331"/>
      <c r="AG355" s="329"/>
      <c r="AH355" s="335" t="s">
        <v>4605</v>
      </c>
      <c r="AI355" s="267" t="s">
        <v>825</v>
      </c>
      <c r="AJ355" s="265" t="s">
        <v>825</v>
      </c>
      <c r="AK355" s="249" t="s">
        <v>825</v>
      </c>
      <c r="AL355" s="253" t="s">
        <v>1941</v>
      </c>
      <c r="AM355" s="249" t="s">
        <v>1116</v>
      </c>
      <c r="AN355" s="249" t="s">
        <v>22</v>
      </c>
      <c r="AO355" s="249" t="s">
        <v>1132</v>
      </c>
      <c r="AP355" s="249" t="s">
        <v>4606</v>
      </c>
      <c r="AQ355" s="270" t="s">
        <v>4607</v>
      </c>
      <c r="AR355" s="249" t="s">
        <v>4608</v>
      </c>
      <c r="AS355" s="249"/>
      <c r="AT355" s="251">
        <v>45132</v>
      </c>
      <c r="AU355" s="251">
        <v>45132</v>
      </c>
      <c r="AV355" s="251">
        <v>45133</v>
      </c>
      <c r="AW355" s="251">
        <v>45134</v>
      </c>
      <c r="AX355" s="251">
        <v>45139</v>
      </c>
      <c r="AY355" s="250">
        <f t="shared" si="65"/>
        <v>45139</v>
      </c>
      <c r="AZ355" s="250"/>
      <c r="BA355" s="250">
        <f t="shared" ref="BA355:BA409" si="72">AG355+AH355</f>
        <v>695000</v>
      </c>
      <c r="BB355" s="270" t="s">
        <v>4609</v>
      </c>
      <c r="BC355" s="269"/>
      <c r="BD355" s="269"/>
      <c r="BE355" s="269"/>
      <c r="BF355" s="269"/>
      <c r="BG355" s="269"/>
      <c r="BH355" s="249"/>
    </row>
    <row r="356" spans="1:60" s="414" customFormat="1" ht="30" hidden="1" customHeight="1" x14ac:dyDescent="0.3">
      <c r="A356" s="418" t="s">
        <v>1999</v>
      </c>
      <c r="B356" s="303">
        <v>1182</v>
      </c>
      <c r="C356" s="249">
        <v>2023</v>
      </c>
      <c r="D356" s="249"/>
      <c r="E356" s="249" t="s">
        <v>1943</v>
      </c>
      <c r="F356" s="249" t="s">
        <v>813</v>
      </c>
      <c r="G356" s="250">
        <f t="shared" ca="1" si="67"/>
        <v>-254</v>
      </c>
      <c r="H356" s="251">
        <v>45142</v>
      </c>
      <c r="I356" s="249">
        <f t="shared" si="71"/>
        <v>-3</v>
      </c>
      <c r="J356" s="251">
        <v>45139</v>
      </c>
      <c r="K356" s="249" t="str">
        <f t="shared" si="68"/>
        <v>RETROATIVO</v>
      </c>
      <c r="L356" s="249" t="s">
        <v>4610</v>
      </c>
      <c r="M356" s="250" t="s">
        <v>2327</v>
      </c>
      <c r="N356" s="249" t="s">
        <v>839</v>
      </c>
      <c r="O356" s="287" t="s">
        <v>840</v>
      </c>
      <c r="P356" s="249" t="s">
        <v>1249</v>
      </c>
      <c r="Q356" s="287" t="s">
        <v>4611</v>
      </c>
      <c r="R356" s="278" t="s">
        <v>4612</v>
      </c>
      <c r="S356" s="249" t="s">
        <v>4613</v>
      </c>
      <c r="T356" s="287" t="s">
        <v>4614</v>
      </c>
      <c r="U356" s="251">
        <v>45138</v>
      </c>
      <c r="V356" s="407" t="s">
        <v>4615</v>
      </c>
      <c r="W356" s="251">
        <v>45869</v>
      </c>
      <c r="X356" s="250">
        <f ca="1">W356-TODAY()</f>
        <v>476</v>
      </c>
      <c r="Y356" s="249" t="s">
        <v>846</v>
      </c>
      <c r="Z356" s="252" t="s">
        <v>2013</v>
      </c>
      <c r="AA356" s="252" t="s">
        <v>825</v>
      </c>
      <c r="AB356" s="252" t="s">
        <v>2902</v>
      </c>
      <c r="AC356" s="252"/>
      <c r="AD356" s="252" t="s">
        <v>2013</v>
      </c>
      <c r="AE356" s="408" t="s">
        <v>2182</v>
      </c>
      <c r="AF356" s="408"/>
      <c r="AG356" s="408"/>
      <c r="AH356" s="408"/>
      <c r="AI356" s="267" t="s">
        <v>825</v>
      </c>
      <c r="AJ356" s="265" t="s">
        <v>825</v>
      </c>
      <c r="AK356" s="249" t="s">
        <v>825</v>
      </c>
      <c r="AL356" s="253" t="s">
        <v>1930</v>
      </c>
      <c r="AM356" s="249" t="s">
        <v>1035</v>
      </c>
      <c r="AN356" s="249" t="s">
        <v>19</v>
      </c>
      <c r="AO356" s="249" t="s">
        <v>13</v>
      </c>
      <c r="AP356" s="249"/>
      <c r="AQ356" s="269"/>
      <c r="AR356" s="249"/>
      <c r="AS356" s="249"/>
      <c r="AT356" s="251">
        <v>45142</v>
      </c>
      <c r="AU356" s="251"/>
      <c r="AV356" s="251"/>
      <c r="AW356" s="251"/>
      <c r="AX356" s="251"/>
      <c r="AY356" s="250">
        <f t="shared" si="65"/>
        <v>0</v>
      </c>
      <c r="AZ356" s="250"/>
      <c r="BA356" s="303">
        <f t="shared" si="72"/>
        <v>0</v>
      </c>
      <c r="BB356" s="413" t="s">
        <v>4616</v>
      </c>
      <c r="BC356" s="269"/>
      <c r="BD356" s="269"/>
      <c r="BE356" s="269"/>
      <c r="BF356" s="269"/>
      <c r="BG356" s="269"/>
      <c r="BH356" s="249"/>
    </row>
    <row r="357" spans="1:60" ht="30" hidden="1" customHeight="1" x14ac:dyDescent="0.3">
      <c r="A357" s="245" t="s">
        <v>1999</v>
      </c>
      <c r="B357" s="250">
        <v>1184</v>
      </c>
      <c r="C357" s="249">
        <v>2023</v>
      </c>
      <c r="D357" s="249"/>
      <c r="E357" s="249" t="s">
        <v>836</v>
      </c>
      <c r="F357" s="249" t="s">
        <v>813</v>
      </c>
      <c r="G357" s="250">
        <f t="shared" ca="1" si="67"/>
        <v>-250</v>
      </c>
      <c r="H357" s="251">
        <v>45139</v>
      </c>
      <c r="I357" s="249">
        <f t="shared" si="71"/>
        <v>4</v>
      </c>
      <c r="J357" s="251">
        <v>45143</v>
      </c>
      <c r="K357" s="249" t="str">
        <f t="shared" si="68"/>
        <v>FORA DE PRAZO</v>
      </c>
      <c r="L357" s="249" t="s">
        <v>4617</v>
      </c>
      <c r="M357" s="250">
        <v>1758</v>
      </c>
      <c r="N357" s="249" t="s">
        <v>879</v>
      </c>
      <c r="O357" s="249" t="s">
        <v>816</v>
      </c>
      <c r="P357" s="249" t="s">
        <v>817</v>
      </c>
      <c r="Q357" s="249" t="s">
        <v>3187</v>
      </c>
      <c r="R357" s="249"/>
      <c r="S357" s="249" t="s">
        <v>3188</v>
      </c>
      <c r="T357" s="249" t="s">
        <v>4618</v>
      </c>
      <c r="U357" s="251">
        <v>45143</v>
      </c>
      <c r="V357" s="235" t="s">
        <v>4619</v>
      </c>
      <c r="W357" s="251"/>
      <c r="X357" s="249"/>
      <c r="Y357" s="249" t="s">
        <v>906</v>
      </c>
      <c r="Z357" s="252" t="s">
        <v>2013</v>
      </c>
      <c r="AA357" s="252" t="s">
        <v>825</v>
      </c>
      <c r="AB357" s="252" t="s">
        <v>825</v>
      </c>
      <c r="AC357" s="252" t="s">
        <v>2014</v>
      </c>
      <c r="AD357" s="252" t="e">
        <f>Z357*4</f>
        <v>#VALUE!</v>
      </c>
      <c r="AE357" s="331">
        <f t="shared" ref="AE357:AE386" si="73">AG357+AH357-AF357</f>
        <v>7178.4</v>
      </c>
      <c r="AF357" s="331"/>
      <c r="AG357" s="329"/>
      <c r="AH357" s="329">
        <f>1794.6*4</f>
        <v>7178.4</v>
      </c>
      <c r="AI357" s="267" t="s">
        <v>825</v>
      </c>
      <c r="AJ357" s="265" t="s">
        <v>825</v>
      </c>
      <c r="AK357" s="249" t="s">
        <v>825</v>
      </c>
      <c r="AL357" s="253" t="s">
        <v>907</v>
      </c>
      <c r="AM357" s="249" t="s">
        <v>997</v>
      </c>
      <c r="AN357" s="249" t="s">
        <v>829</v>
      </c>
      <c r="AO357" s="249" t="s">
        <v>1132</v>
      </c>
      <c r="AP357" s="249" t="s">
        <v>4620</v>
      </c>
      <c r="AQ357" s="270" t="s">
        <v>4621</v>
      </c>
      <c r="AR357" s="249" t="s">
        <v>4622</v>
      </c>
      <c r="AS357" s="249"/>
      <c r="AT357" s="251"/>
      <c r="AU357" s="251"/>
      <c r="AV357" s="251"/>
      <c r="AW357" s="251"/>
      <c r="AX357" s="251"/>
      <c r="AY357" s="250">
        <f t="shared" si="65"/>
        <v>0</v>
      </c>
      <c r="AZ357" s="250"/>
      <c r="BA357" s="250">
        <f t="shared" si="72"/>
        <v>7178.4</v>
      </c>
      <c r="BB357" s="270" t="s">
        <v>4623</v>
      </c>
      <c r="BC357" s="269"/>
      <c r="BD357" s="269"/>
      <c r="BE357" s="269"/>
      <c r="BF357" s="269"/>
      <c r="BG357" s="269" t="s">
        <v>2049</v>
      </c>
      <c r="BH357" s="249"/>
    </row>
    <row r="358" spans="1:60" ht="30" hidden="1" customHeight="1" x14ac:dyDescent="0.35">
      <c r="A358" s="245" t="s">
        <v>1999</v>
      </c>
      <c r="B358" s="250">
        <v>1185</v>
      </c>
      <c r="C358" s="249">
        <v>2023</v>
      </c>
      <c r="D358" s="249"/>
      <c r="E358" s="249" t="s">
        <v>836</v>
      </c>
      <c r="F358" s="249" t="s">
        <v>813</v>
      </c>
      <c r="G358" s="250">
        <f t="shared" ca="1" si="67"/>
        <v>-254</v>
      </c>
      <c r="H358" s="251">
        <v>45139</v>
      </c>
      <c r="I358" s="249">
        <f t="shared" si="71"/>
        <v>0</v>
      </c>
      <c r="J358" s="251">
        <v>45139</v>
      </c>
      <c r="K358" s="249" t="str">
        <f t="shared" si="68"/>
        <v>RETROATIVO</v>
      </c>
      <c r="L358" s="249" t="s">
        <v>4624</v>
      </c>
      <c r="M358" s="250">
        <v>1748</v>
      </c>
      <c r="N358" s="249" t="s">
        <v>879</v>
      </c>
      <c r="O358" s="249" t="s">
        <v>816</v>
      </c>
      <c r="P358" s="249" t="s">
        <v>817</v>
      </c>
      <c r="Q358" s="249" t="s">
        <v>1682</v>
      </c>
      <c r="R358" s="249"/>
      <c r="S358" s="249" t="s">
        <v>1684</v>
      </c>
      <c r="T358" s="249" t="s">
        <v>4625</v>
      </c>
      <c r="U358" s="251">
        <v>45143</v>
      </c>
      <c r="V358" s="235" t="s">
        <v>4626</v>
      </c>
      <c r="W358" s="251"/>
      <c r="X358" s="249"/>
      <c r="Y358" s="249" t="s">
        <v>906</v>
      </c>
      <c r="Z358" s="252" t="s">
        <v>2013</v>
      </c>
      <c r="AA358" s="252" t="s">
        <v>825</v>
      </c>
      <c r="AB358" s="252" t="s">
        <v>825</v>
      </c>
      <c r="AC358" s="252" t="s">
        <v>2014</v>
      </c>
      <c r="AD358" s="252" t="e">
        <f>Z358*3</f>
        <v>#VALUE!</v>
      </c>
      <c r="AE358" s="331">
        <f t="shared" si="73"/>
        <v>4486.5</v>
      </c>
      <c r="AF358" s="331"/>
      <c r="AG358" s="329"/>
      <c r="AH358" s="335">
        <f>1495.5*3</f>
        <v>4486.5</v>
      </c>
      <c r="AI358" s="267" t="s">
        <v>825</v>
      </c>
      <c r="AJ358" s="265" t="s">
        <v>825</v>
      </c>
      <c r="AK358" s="249" t="s">
        <v>825</v>
      </c>
      <c r="AL358" s="253" t="s">
        <v>907</v>
      </c>
      <c r="AM358" s="249" t="s">
        <v>997</v>
      </c>
      <c r="AN358" s="249" t="s">
        <v>829</v>
      </c>
      <c r="AO358" s="249" t="s">
        <v>1132</v>
      </c>
      <c r="AP358" s="249" t="s">
        <v>4627</v>
      </c>
      <c r="AQ358" s="270" t="s">
        <v>3932</v>
      </c>
      <c r="AR358" s="249" t="s">
        <v>4628</v>
      </c>
      <c r="AS358" s="249"/>
      <c r="AT358" s="251"/>
      <c r="AU358" s="251"/>
      <c r="AV358" s="251"/>
      <c r="AW358" s="251"/>
      <c r="AX358" s="251"/>
      <c r="AY358" s="250">
        <f t="shared" si="65"/>
        <v>0</v>
      </c>
      <c r="AZ358" s="250"/>
      <c r="BA358" s="250">
        <f t="shared" si="72"/>
        <v>4486.5</v>
      </c>
      <c r="BB358" s="270" t="s">
        <v>4629</v>
      </c>
      <c r="BC358" s="269"/>
      <c r="BD358" s="269"/>
      <c r="BE358" s="269"/>
      <c r="BF358" s="269"/>
      <c r="BG358" s="273">
        <v>45224</v>
      </c>
      <c r="BH358" s="249"/>
    </row>
    <row r="359" spans="1:60" s="395" customFormat="1" ht="30" hidden="1" customHeight="1" x14ac:dyDescent="0.35">
      <c r="A359" s="398" t="s">
        <v>1999</v>
      </c>
      <c r="B359" s="383">
        <v>1186</v>
      </c>
      <c r="C359" s="249">
        <v>2023</v>
      </c>
      <c r="D359" s="249"/>
      <c r="E359" s="249" t="s">
        <v>836</v>
      </c>
      <c r="F359" s="249" t="s">
        <v>813</v>
      </c>
      <c r="G359" s="250">
        <f t="shared" ca="1" si="67"/>
        <v>-248</v>
      </c>
      <c r="H359" s="251">
        <v>45140</v>
      </c>
      <c r="I359" s="249">
        <f t="shared" si="71"/>
        <v>5</v>
      </c>
      <c r="J359" s="251">
        <v>45145</v>
      </c>
      <c r="K359" s="249" t="str">
        <f t="shared" si="68"/>
        <v>FORA DE PRAZO</v>
      </c>
      <c r="L359" s="249" t="s">
        <v>1136</v>
      </c>
      <c r="M359" s="250">
        <v>1759</v>
      </c>
      <c r="N359" s="249" t="s">
        <v>879</v>
      </c>
      <c r="O359" s="384" t="s">
        <v>816</v>
      </c>
      <c r="P359" s="249" t="s">
        <v>817</v>
      </c>
      <c r="Q359" s="384" t="s">
        <v>1137</v>
      </c>
      <c r="R359" s="249"/>
      <c r="S359" s="249" t="s">
        <v>1138</v>
      </c>
      <c r="T359" s="384" t="s">
        <v>1139</v>
      </c>
      <c r="U359" s="251">
        <v>45159</v>
      </c>
      <c r="V359" s="141" t="s">
        <v>4630</v>
      </c>
      <c r="W359" s="385"/>
      <c r="X359" s="249"/>
      <c r="Y359" s="249" t="s">
        <v>906</v>
      </c>
      <c r="Z359" s="252" t="s">
        <v>2013</v>
      </c>
      <c r="AA359" s="252" t="s">
        <v>825</v>
      </c>
      <c r="AB359" s="252" t="s">
        <v>825</v>
      </c>
      <c r="AC359" s="252" t="s">
        <v>2014</v>
      </c>
      <c r="AD359" s="386">
        <v>8000</v>
      </c>
      <c r="AE359" s="387">
        <f t="shared" si="73"/>
        <v>8000</v>
      </c>
      <c r="AF359" s="387"/>
      <c r="AG359" s="388"/>
      <c r="AH359" s="389" t="s">
        <v>3972</v>
      </c>
      <c r="AI359" s="267" t="s">
        <v>825</v>
      </c>
      <c r="AJ359" s="265" t="s">
        <v>825</v>
      </c>
      <c r="AK359" s="249" t="s">
        <v>825</v>
      </c>
      <c r="AL359" s="253" t="s">
        <v>907</v>
      </c>
      <c r="AM359" s="249" t="s">
        <v>828</v>
      </c>
      <c r="AN359" s="249" t="s">
        <v>908</v>
      </c>
      <c r="AO359" s="249" t="s">
        <v>1132</v>
      </c>
      <c r="AP359" s="249" t="s">
        <v>1141</v>
      </c>
      <c r="AQ359" s="270" t="s">
        <v>1142</v>
      </c>
      <c r="AR359" s="249" t="s">
        <v>1143</v>
      </c>
      <c r="AS359" s="249"/>
      <c r="AT359" s="251"/>
      <c r="AU359" s="251"/>
      <c r="AV359" s="251"/>
      <c r="AW359" s="251"/>
      <c r="AX359" s="251"/>
      <c r="AY359" s="250">
        <f t="shared" si="65"/>
        <v>0</v>
      </c>
      <c r="AZ359" s="250"/>
      <c r="BA359" s="250">
        <f t="shared" si="72"/>
        <v>8000</v>
      </c>
      <c r="BB359" s="394" t="s">
        <v>1144</v>
      </c>
      <c r="BC359" s="393"/>
      <c r="BD359" s="393"/>
      <c r="BE359" s="393"/>
      <c r="BF359" s="393"/>
      <c r="BG359" s="393"/>
      <c r="BH359" s="384"/>
    </row>
    <row r="360" spans="1:60" ht="30" hidden="1" customHeight="1" x14ac:dyDescent="0.3">
      <c r="A360" s="245" t="s">
        <v>1999</v>
      </c>
      <c r="B360" s="250">
        <v>1187</v>
      </c>
      <c r="C360" s="249">
        <v>2023</v>
      </c>
      <c r="D360" s="249"/>
      <c r="E360" s="249" t="s">
        <v>836</v>
      </c>
      <c r="F360" s="249" t="s">
        <v>813</v>
      </c>
      <c r="G360" s="250">
        <f t="shared" ca="1" si="67"/>
        <v>-248</v>
      </c>
      <c r="H360" s="251">
        <v>45145</v>
      </c>
      <c r="I360" s="249">
        <f t="shared" si="71"/>
        <v>0</v>
      </c>
      <c r="J360" s="251">
        <v>45145</v>
      </c>
      <c r="K360" s="249" t="str">
        <f t="shared" si="68"/>
        <v>RETROATIVO</v>
      </c>
      <c r="L360" s="249" t="s">
        <v>1166</v>
      </c>
      <c r="M360" s="250">
        <v>1762</v>
      </c>
      <c r="N360" s="249" t="s">
        <v>879</v>
      </c>
      <c r="O360" s="249" t="s">
        <v>816</v>
      </c>
      <c r="P360" s="249" t="s">
        <v>817</v>
      </c>
      <c r="Q360" s="249" t="s">
        <v>1167</v>
      </c>
      <c r="R360" s="249"/>
      <c r="S360" s="249" t="s">
        <v>1168</v>
      </c>
      <c r="T360" s="249" t="s">
        <v>1169</v>
      </c>
      <c r="U360" s="251">
        <v>45147</v>
      </c>
      <c r="V360" s="235" t="s">
        <v>4631</v>
      </c>
      <c r="W360" s="251"/>
      <c r="X360" s="249"/>
      <c r="Y360" s="249" t="s">
        <v>906</v>
      </c>
      <c r="Z360" s="252" t="s">
        <v>2013</v>
      </c>
      <c r="AA360" s="252" t="s">
        <v>825</v>
      </c>
      <c r="AB360" s="252" t="s">
        <v>825</v>
      </c>
      <c r="AC360" s="252" t="s">
        <v>2014</v>
      </c>
      <c r="AD360" s="252">
        <v>8000</v>
      </c>
      <c r="AE360" s="331">
        <f t="shared" si="73"/>
        <v>0</v>
      </c>
      <c r="AF360" s="331">
        <v>8000</v>
      </c>
      <c r="AG360" s="329"/>
      <c r="AH360" s="329">
        <v>8000</v>
      </c>
      <c r="AI360" s="267" t="s">
        <v>825</v>
      </c>
      <c r="AJ360" s="265" t="s">
        <v>825</v>
      </c>
      <c r="AK360" s="249" t="s">
        <v>825</v>
      </c>
      <c r="AL360" s="253" t="s">
        <v>907</v>
      </c>
      <c r="AM360" s="249" t="s">
        <v>828</v>
      </c>
      <c r="AN360" s="249" t="s">
        <v>908</v>
      </c>
      <c r="AO360" s="249" t="s">
        <v>1132</v>
      </c>
      <c r="AP360" s="249" t="s">
        <v>1171</v>
      </c>
      <c r="AQ360" s="270" t="s">
        <v>1172</v>
      </c>
      <c r="AR360" s="249" t="s">
        <v>1173</v>
      </c>
      <c r="AS360" s="249"/>
      <c r="AT360" s="251"/>
      <c r="AU360" s="251"/>
      <c r="AV360" s="251"/>
      <c r="AW360" s="251"/>
      <c r="AX360" s="251"/>
      <c r="AY360" s="250">
        <f t="shared" si="65"/>
        <v>0</v>
      </c>
      <c r="AZ360" s="250"/>
      <c r="BA360" s="250">
        <f t="shared" si="72"/>
        <v>8000</v>
      </c>
      <c r="BB360" s="270" t="s">
        <v>1174</v>
      </c>
      <c r="BC360" s="269"/>
      <c r="BD360" s="269"/>
      <c r="BE360" s="269"/>
      <c r="BF360" s="269"/>
      <c r="BG360" s="269"/>
      <c r="BH360" s="249"/>
    </row>
    <row r="361" spans="1:60" ht="30" hidden="1" customHeight="1" x14ac:dyDescent="0.35">
      <c r="A361" s="245" t="s">
        <v>1999</v>
      </c>
      <c r="B361" s="250">
        <v>1188</v>
      </c>
      <c r="C361" s="249">
        <v>2023</v>
      </c>
      <c r="D361" s="249"/>
      <c r="E361" s="249" t="s">
        <v>836</v>
      </c>
      <c r="F361" s="249" t="s">
        <v>813</v>
      </c>
      <c r="G361" s="250">
        <f t="shared" ca="1" si="67"/>
        <v>-240</v>
      </c>
      <c r="H361" s="251">
        <v>45145</v>
      </c>
      <c r="I361" s="249">
        <f t="shared" si="71"/>
        <v>8</v>
      </c>
      <c r="J361" s="251">
        <v>45153</v>
      </c>
      <c r="K361" s="249" t="str">
        <f t="shared" si="68"/>
        <v>FORA DE PRAZO</v>
      </c>
      <c r="L361" s="249" t="s">
        <v>900</v>
      </c>
      <c r="M361" s="250">
        <v>1763</v>
      </c>
      <c r="N361" s="249" t="s">
        <v>879</v>
      </c>
      <c r="O361" s="249" t="s">
        <v>816</v>
      </c>
      <c r="P361" s="249" t="s">
        <v>817</v>
      </c>
      <c r="Q361" s="249" t="s">
        <v>901</v>
      </c>
      <c r="R361" s="249" t="s">
        <v>902</v>
      </c>
      <c r="S361" s="249" t="s">
        <v>903</v>
      </c>
      <c r="T361" s="249" t="s">
        <v>904</v>
      </c>
      <c r="U361" s="251">
        <v>45147</v>
      </c>
      <c r="V361" s="235" t="s">
        <v>4632</v>
      </c>
      <c r="W361" s="251"/>
      <c r="X361" s="249"/>
      <c r="Y361" s="249" t="s">
        <v>906</v>
      </c>
      <c r="Z361" s="252" t="s">
        <v>2013</v>
      </c>
      <c r="AA361" s="252" t="s">
        <v>825</v>
      </c>
      <c r="AB361" s="252" t="s">
        <v>825</v>
      </c>
      <c r="AC361" s="252" t="s">
        <v>2014</v>
      </c>
      <c r="AD361" s="252">
        <v>8000</v>
      </c>
      <c r="AE361" s="331">
        <f t="shared" si="73"/>
        <v>0</v>
      </c>
      <c r="AF361" s="331">
        <v>8000</v>
      </c>
      <c r="AG361" s="329"/>
      <c r="AH361" s="350" t="s">
        <v>3972</v>
      </c>
      <c r="AI361" s="267" t="s">
        <v>825</v>
      </c>
      <c r="AJ361" s="265" t="s">
        <v>825</v>
      </c>
      <c r="AK361" s="249" t="s">
        <v>825</v>
      </c>
      <c r="AL361" s="253" t="s">
        <v>907</v>
      </c>
      <c r="AM361" s="249" t="s">
        <v>828</v>
      </c>
      <c r="AN361" s="249" t="s">
        <v>908</v>
      </c>
      <c r="AO361" s="249" t="s">
        <v>1132</v>
      </c>
      <c r="AP361" s="249" t="s">
        <v>909</v>
      </c>
      <c r="AQ361" s="270" t="s">
        <v>910</v>
      </c>
      <c r="AR361" s="249" t="s">
        <v>911</v>
      </c>
      <c r="AS361" s="249"/>
      <c r="AT361" s="251">
        <v>45147</v>
      </c>
      <c r="AU361" s="251">
        <v>45148</v>
      </c>
      <c r="AV361" s="251">
        <v>45148</v>
      </c>
      <c r="AW361" s="251">
        <v>45148</v>
      </c>
      <c r="AX361" s="251">
        <v>45184</v>
      </c>
      <c r="AY361" s="250">
        <f t="shared" si="65"/>
        <v>45184</v>
      </c>
      <c r="AZ361" s="250"/>
      <c r="BA361" s="250">
        <f t="shared" si="72"/>
        <v>8000</v>
      </c>
      <c r="BB361" s="270" t="s">
        <v>912</v>
      </c>
      <c r="BC361" s="269"/>
      <c r="BD361" s="269"/>
      <c r="BE361" s="269"/>
      <c r="BF361" s="269"/>
      <c r="BG361" s="269"/>
      <c r="BH361" s="249"/>
    </row>
    <row r="362" spans="1:60" ht="30" hidden="1" customHeight="1" x14ac:dyDescent="0.35">
      <c r="A362" s="245" t="s">
        <v>1999</v>
      </c>
      <c r="B362" s="250">
        <v>1189</v>
      </c>
      <c r="C362" s="249">
        <v>2023</v>
      </c>
      <c r="D362" s="249"/>
      <c r="E362" s="249" t="s">
        <v>812</v>
      </c>
      <c r="F362" s="249" t="s">
        <v>813</v>
      </c>
      <c r="G362" s="250">
        <f t="shared" ca="1" si="67"/>
        <v>-226</v>
      </c>
      <c r="H362" s="251">
        <v>45145</v>
      </c>
      <c r="I362" s="249">
        <f t="shared" si="71"/>
        <v>22</v>
      </c>
      <c r="J362" s="251">
        <v>45167</v>
      </c>
      <c r="K362" s="249" t="str">
        <f t="shared" si="68"/>
        <v>DENTRO DO PRAZO</v>
      </c>
      <c r="L362" s="249" t="s">
        <v>1268</v>
      </c>
      <c r="M362" s="250">
        <v>1764</v>
      </c>
      <c r="N362" s="249" t="s">
        <v>1016</v>
      </c>
      <c r="O362" s="249" t="s">
        <v>816</v>
      </c>
      <c r="P362" s="249" t="s">
        <v>817</v>
      </c>
      <c r="Q362" s="249" t="s">
        <v>1269</v>
      </c>
      <c r="R362" s="249" t="s">
        <v>1270</v>
      </c>
      <c r="S362" s="249" t="s">
        <v>1271</v>
      </c>
      <c r="T362" s="249" t="s">
        <v>1272</v>
      </c>
      <c r="U362" s="251">
        <v>45166</v>
      </c>
      <c r="V362" s="235" t="s">
        <v>4633</v>
      </c>
      <c r="W362" s="251"/>
      <c r="X362" s="249"/>
      <c r="Y362" s="249" t="s">
        <v>906</v>
      </c>
      <c r="Z362" s="252" t="s">
        <v>2013</v>
      </c>
      <c r="AA362" s="252" t="s">
        <v>825</v>
      </c>
      <c r="AB362" s="252" t="s">
        <v>825</v>
      </c>
      <c r="AC362" s="252" t="s">
        <v>2014</v>
      </c>
      <c r="AD362" s="252" t="s">
        <v>1275</v>
      </c>
      <c r="AE362" s="331">
        <f t="shared" si="73"/>
        <v>2242.5</v>
      </c>
      <c r="AF362" s="331"/>
      <c r="AG362" s="329"/>
      <c r="AH362" s="335">
        <f>1121.5+1121</f>
        <v>2242.5</v>
      </c>
      <c r="AI362" s="267" t="s">
        <v>825</v>
      </c>
      <c r="AJ362" s="265" t="s">
        <v>825</v>
      </c>
      <c r="AK362" s="249" t="s">
        <v>825</v>
      </c>
      <c r="AL362" s="253" t="s">
        <v>1276</v>
      </c>
      <c r="AM362" s="249" t="s">
        <v>997</v>
      </c>
      <c r="AN362" s="249" t="s">
        <v>829</v>
      </c>
      <c r="AO362" s="249" t="s">
        <v>1132</v>
      </c>
      <c r="AP362" s="249" t="s">
        <v>1277</v>
      </c>
      <c r="AQ362" s="254" t="s">
        <v>1278</v>
      </c>
      <c r="AR362" s="249" t="s">
        <v>1279</v>
      </c>
      <c r="AS362" s="249"/>
      <c r="AT362" s="251">
        <v>45163</v>
      </c>
      <c r="AU362" s="251">
        <v>45153</v>
      </c>
      <c r="AV362" s="251">
        <v>45154</v>
      </c>
      <c r="AW362" s="251">
        <v>45163</v>
      </c>
      <c r="AX362" s="251">
        <v>45166</v>
      </c>
      <c r="AY362" s="250">
        <f t="shared" si="65"/>
        <v>45166</v>
      </c>
      <c r="AZ362" s="250"/>
      <c r="BA362" s="250">
        <f t="shared" si="72"/>
        <v>2242.5</v>
      </c>
      <c r="BB362" s="270" t="s">
        <v>1280</v>
      </c>
      <c r="BC362" s="269"/>
      <c r="BD362" s="269"/>
      <c r="BE362" s="269"/>
      <c r="BF362" s="269"/>
      <c r="BG362" s="269"/>
      <c r="BH362" s="249"/>
    </row>
    <row r="363" spans="1:60" ht="30" hidden="1" customHeight="1" x14ac:dyDescent="0.35">
      <c r="A363" s="245" t="s">
        <v>1999</v>
      </c>
      <c r="B363" s="250">
        <v>1190</v>
      </c>
      <c r="C363" s="249">
        <v>2023</v>
      </c>
      <c r="D363" s="249"/>
      <c r="E363" s="249" t="s">
        <v>836</v>
      </c>
      <c r="F363" s="249" t="s">
        <v>813</v>
      </c>
      <c r="G363" s="250">
        <f t="shared" ca="1" si="67"/>
        <v>-251</v>
      </c>
      <c r="H363" s="251">
        <v>45145</v>
      </c>
      <c r="I363" s="249">
        <f t="shared" si="71"/>
        <v>-3</v>
      </c>
      <c r="J363" s="251">
        <v>45142</v>
      </c>
      <c r="K363" s="249" t="str">
        <f t="shared" si="68"/>
        <v>RETROATIVO</v>
      </c>
      <c r="L363" s="249" t="s">
        <v>1301</v>
      </c>
      <c r="M363" s="250">
        <v>1784</v>
      </c>
      <c r="N363" s="249" t="s">
        <v>1016</v>
      </c>
      <c r="O363" s="249" t="s">
        <v>816</v>
      </c>
      <c r="P363" s="249" t="s">
        <v>817</v>
      </c>
      <c r="Q363" s="249" t="s">
        <v>1606</v>
      </c>
      <c r="R363" s="249"/>
      <c r="S363" s="249" t="s">
        <v>1303</v>
      </c>
      <c r="T363" s="249" t="s">
        <v>904</v>
      </c>
      <c r="U363" s="251">
        <v>45153</v>
      </c>
      <c r="V363" s="235" t="s">
        <v>4634</v>
      </c>
      <c r="W363" s="251"/>
      <c r="X363" s="249"/>
      <c r="Y363" s="249" t="s">
        <v>906</v>
      </c>
      <c r="Z363" s="252" t="s">
        <v>2013</v>
      </c>
      <c r="AA363" s="252" t="s">
        <v>825</v>
      </c>
      <c r="AB363" s="252" t="s">
        <v>825</v>
      </c>
      <c r="AC363" s="252" t="s">
        <v>2014</v>
      </c>
      <c r="AD363" s="252" t="s">
        <v>1305</v>
      </c>
      <c r="AE363" s="331">
        <f t="shared" si="73"/>
        <v>0</v>
      </c>
      <c r="AF363" s="331">
        <v>16000</v>
      </c>
      <c r="AG363" s="329"/>
      <c r="AH363" s="335">
        <v>16000</v>
      </c>
      <c r="AI363" s="267" t="s">
        <v>825</v>
      </c>
      <c r="AJ363" s="265" t="s">
        <v>825</v>
      </c>
      <c r="AK363" s="249" t="s">
        <v>825</v>
      </c>
      <c r="AL363" s="253" t="s">
        <v>1276</v>
      </c>
      <c r="AM363" s="249" t="s">
        <v>828</v>
      </c>
      <c r="AN363" s="249" t="s">
        <v>908</v>
      </c>
      <c r="AO363" s="249" t="s">
        <v>1132</v>
      </c>
      <c r="AP363" s="249" t="s">
        <v>1306</v>
      </c>
      <c r="AQ363" s="270" t="s">
        <v>1307</v>
      </c>
      <c r="AR363" s="249"/>
      <c r="AS363" s="249"/>
      <c r="AT363" s="251"/>
      <c r="AU363" s="251"/>
      <c r="AV363" s="251"/>
      <c r="AW363" s="251"/>
      <c r="AX363" s="251"/>
      <c r="AY363" s="250">
        <f t="shared" si="65"/>
        <v>0</v>
      </c>
      <c r="AZ363" s="250"/>
      <c r="BA363" s="250">
        <f t="shared" si="72"/>
        <v>16000</v>
      </c>
      <c r="BB363" s="270" t="s">
        <v>1308</v>
      </c>
      <c r="BC363" s="269"/>
      <c r="BD363" s="269"/>
      <c r="BE363" s="269"/>
      <c r="BF363" s="269"/>
      <c r="BG363" s="269"/>
      <c r="BH363" s="249"/>
    </row>
    <row r="364" spans="1:60" ht="30" hidden="1" customHeight="1" x14ac:dyDescent="0.35">
      <c r="A364" s="245" t="s">
        <v>1999</v>
      </c>
      <c r="B364" s="250">
        <v>1191</v>
      </c>
      <c r="C364" s="249">
        <v>2023</v>
      </c>
      <c r="D364" s="249"/>
      <c r="E364" s="249" t="s">
        <v>812</v>
      </c>
      <c r="F364" s="249" t="s">
        <v>813</v>
      </c>
      <c r="G364" s="250">
        <f t="shared" ca="1" si="67"/>
        <v>-227</v>
      </c>
      <c r="H364" s="251">
        <v>45145</v>
      </c>
      <c r="I364" s="249">
        <f t="shared" si="71"/>
        <v>21</v>
      </c>
      <c r="J364" s="251">
        <v>45166</v>
      </c>
      <c r="K364" s="249" t="str">
        <f t="shared" si="68"/>
        <v>DENTRO DO PRAZO</v>
      </c>
      <c r="L364" s="249" t="s">
        <v>1051</v>
      </c>
      <c r="M364" s="250">
        <v>1761</v>
      </c>
      <c r="N364" s="249" t="s">
        <v>1016</v>
      </c>
      <c r="O364" s="249" t="s">
        <v>816</v>
      </c>
      <c r="P364" s="249" t="s">
        <v>817</v>
      </c>
      <c r="Q364" s="249" t="s">
        <v>1052</v>
      </c>
      <c r="R364" s="249"/>
      <c r="S364" s="249" t="s">
        <v>1053</v>
      </c>
      <c r="T364" s="249" t="s">
        <v>1054</v>
      </c>
      <c r="U364" s="251">
        <v>45156</v>
      </c>
      <c r="V364" s="235" t="s">
        <v>4635</v>
      </c>
      <c r="W364" s="251"/>
      <c r="X364" s="249"/>
      <c r="Y364" s="249" t="s">
        <v>906</v>
      </c>
      <c r="Z364" s="252" t="s">
        <v>2013</v>
      </c>
      <c r="AA364" s="252" t="s">
        <v>825</v>
      </c>
      <c r="AB364" s="252" t="s">
        <v>825</v>
      </c>
      <c r="AC364" s="252" t="s">
        <v>2014</v>
      </c>
      <c r="AD364" s="252" t="s">
        <v>1056</v>
      </c>
      <c r="AE364" s="331">
        <f t="shared" si="73"/>
        <v>0</v>
      </c>
      <c r="AF364" s="331">
        <v>5500</v>
      </c>
      <c r="AG364" s="329"/>
      <c r="AH364" s="335" t="s">
        <v>4582</v>
      </c>
      <c r="AI364" s="267" t="s">
        <v>825</v>
      </c>
      <c r="AJ364" s="265" t="s">
        <v>825</v>
      </c>
      <c r="AK364" s="249" t="s">
        <v>825</v>
      </c>
      <c r="AL364" s="253" t="s">
        <v>2484</v>
      </c>
      <c r="AM364" s="249" t="s">
        <v>828</v>
      </c>
      <c r="AN364" s="249" t="s">
        <v>35</v>
      </c>
      <c r="AO364" s="249" t="s">
        <v>1132</v>
      </c>
      <c r="AP364" s="249" t="s">
        <v>976</v>
      </c>
      <c r="AQ364" s="254" t="s">
        <v>977</v>
      </c>
      <c r="AR364" s="249" t="s">
        <v>978</v>
      </c>
      <c r="AS364" s="249"/>
      <c r="AT364" s="251">
        <v>45154</v>
      </c>
      <c r="AU364" s="251">
        <v>45153</v>
      </c>
      <c r="AV364" s="251">
        <v>45154</v>
      </c>
      <c r="AW364" s="251">
        <v>45154</v>
      </c>
      <c r="AX364" s="251">
        <v>45156</v>
      </c>
      <c r="AY364" s="250">
        <f t="shared" si="65"/>
        <v>45156</v>
      </c>
      <c r="AZ364" s="250"/>
      <c r="BA364" s="250">
        <f t="shared" si="72"/>
        <v>5500</v>
      </c>
      <c r="BB364" s="254" t="s">
        <v>1057</v>
      </c>
      <c r="BC364" s="269"/>
      <c r="BD364" s="269"/>
      <c r="BE364" s="269"/>
      <c r="BF364" s="269"/>
      <c r="BG364" s="273">
        <v>45314</v>
      </c>
      <c r="BH364" s="249" t="s">
        <v>4636</v>
      </c>
    </row>
    <row r="365" spans="1:60" ht="30" hidden="1" customHeight="1" x14ac:dyDescent="0.35">
      <c r="A365" s="245" t="s">
        <v>1999</v>
      </c>
      <c r="B365" s="250">
        <v>1194</v>
      </c>
      <c r="C365" s="249">
        <v>2023</v>
      </c>
      <c r="D365" s="249"/>
      <c r="E365" s="249" t="s">
        <v>1943</v>
      </c>
      <c r="F365" s="249" t="s">
        <v>813</v>
      </c>
      <c r="G365" s="250">
        <f t="shared" ca="1" si="67"/>
        <v>-245</v>
      </c>
      <c r="H365" s="251">
        <v>45132</v>
      </c>
      <c r="I365" s="249">
        <f t="shared" si="71"/>
        <v>16</v>
      </c>
      <c r="J365" s="251">
        <v>45148</v>
      </c>
      <c r="K365" s="249" t="str">
        <f t="shared" si="68"/>
        <v>DENTRO DO PRAZO</v>
      </c>
      <c r="L365" s="249" t="s">
        <v>4637</v>
      </c>
      <c r="M365" s="250">
        <v>1918</v>
      </c>
      <c r="N365" s="249" t="s">
        <v>839</v>
      </c>
      <c r="O365" s="249" t="s">
        <v>816</v>
      </c>
      <c r="P365" s="249" t="s">
        <v>1106</v>
      </c>
      <c r="Q365" s="249" t="s">
        <v>4638</v>
      </c>
      <c r="R365" s="278" t="s">
        <v>4612</v>
      </c>
      <c r="S365" s="249" t="s">
        <v>4639</v>
      </c>
      <c r="T365" s="249" t="s">
        <v>4640</v>
      </c>
      <c r="U365" s="251">
        <v>45159</v>
      </c>
      <c r="V365" s="235" t="s">
        <v>4641</v>
      </c>
      <c r="W365" s="251"/>
      <c r="X365" s="249" t="s">
        <v>825</v>
      </c>
      <c r="Y365" s="249" t="s">
        <v>906</v>
      </c>
      <c r="Z365" s="252" t="s">
        <v>2013</v>
      </c>
      <c r="AA365" s="252" t="s">
        <v>825</v>
      </c>
      <c r="AB365" s="252" t="s">
        <v>825</v>
      </c>
      <c r="AC365" s="252" t="s">
        <v>2014</v>
      </c>
      <c r="AD365" s="252">
        <v>22374</v>
      </c>
      <c r="AE365" s="331">
        <f t="shared" si="73"/>
        <v>15661.8</v>
      </c>
      <c r="AF365" s="331"/>
      <c r="AG365" s="329"/>
      <c r="AH365" s="335">
        <f>8949.6+6712.2</f>
        <v>15661.8</v>
      </c>
      <c r="AI365" s="267" t="s">
        <v>825</v>
      </c>
      <c r="AJ365" s="265" t="s">
        <v>825</v>
      </c>
      <c r="AK365" s="249" t="s">
        <v>825</v>
      </c>
      <c r="AL365" s="253" t="s">
        <v>3199</v>
      </c>
      <c r="AM365" s="249" t="s">
        <v>1951</v>
      </c>
      <c r="AN365" s="249" t="s">
        <v>22</v>
      </c>
      <c r="AO365" s="249" t="s">
        <v>1132</v>
      </c>
      <c r="AP365" s="249"/>
      <c r="AQ365" s="269"/>
      <c r="AR365" s="249"/>
      <c r="AS365" s="249"/>
      <c r="AT365" s="251">
        <v>45041</v>
      </c>
      <c r="AU365" s="251"/>
      <c r="AV365" s="251"/>
      <c r="AW365" s="251"/>
      <c r="AX365" s="251"/>
      <c r="AY365" s="250">
        <f t="shared" si="65"/>
        <v>0</v>
      </c>
      <c r="AZ365" s="250"/>
      <c r="BA365" s="250">
        <f t="shared" si="72"/>
        <v>15661.8</v>
      </c>
      <c r="BB365" s="270" t="s">
        <v>4642</v>
      </c>
      <c r="BC365" s="269"/>
      <c r="BD365" s="269"/>
      <c r="BE365" s="269"/>
      <c r="BF365" s="269"/>
      <c r="BG365" s="269"/>
      <c r="BH365" s="249"/>
    </row>
    <row r="366" spans="1:60" ht="30" hidden="1" customHeight="1" x14ac:dyDescent="0.35">
      <c r="A366" s="245" t="s">
        <v>1999</v>
      </c>
      <c r="B366" s="250">
        <v>1200</v>
      </c>
      <c r="C366" s="249">
        <v>2023</v>
      </c>
      <c r="D366" s="249"/>
      <c r="E366" s="249" t="s">
        <v>836</v>
      </c>
      <c r="F366" s="249" t="s">
        <v>813</v>
      </c>
      <c r="G366" s="250">
        <f t="shared" ca="1" si="67"/>
        <v>-237</v>
      </c>
      <c r="H366" s="251">
        <v>45146</v>
      </c>
      <c r="I366" s="249">
        <f t="shared" si="71"/>
        <v>10</v>
      </c>
      <c r="J366" s="251">
        <v>45156</v>
      </c>
      <c r="K366" s="249" t="str">
        <f t="shared" si="68"/>
        <v>FORA DE PRAZO</v>
      </c>
      <c r="L366" s="249" t="s">
        <v>1006</v>
      </c>
      <c r="M366" s="250">
        <v>1863</v>
      </c>
      <c r="N366" s="249" t="s">
        <v>1016</v>
      </c>
      <c r="O366" s="249" t="s">
        <v>816</v>
      </c>
      <c r="P366" s="249" t="s">
        <v>817</v>
      </c>
      <c r="Q366" s="249" t="s">
        <v>1008</v>
      </c>
      <c r="R366" s="249" t="s">
        <v>1009</v>
      </c>
      <c r="S366" s="249" t="s">
        <v>1010</v>
      </c>
      <c r="T366" s="249" t="s">
        <v>1011</v>
      </c>
      <c r="U366" s="251">
        <v>45152</v>
      </c>
      <c r="V366" s="235" t="s">
        <v>4643</v>
      </c>
      <c r="W366" s="251"/>
      <c r="X366" s="249"/>
      <c r="Y366" s="249" t="s">
        <v>823</v>
      </c>
      <c r="Z366" s="252" t="s">
        <v>2013</v>
      </c>
      <c r="AA366" s="252" t="s">
        <v>825</v>
      </c>
      <c r="AB366" s="252" t="s">
        <v>825</v>
      </c>
      <c r="AC366" s="252" t="s">
        <v>2014</v>
      </c>
      <c r="AD366" s="335">
        <v>30000</v>
      </c>
      <c r="AE366" s="331">
        <f t="shared" si="73"/>
        <v>0</v>
      </c>
      <c r="AF366" s="331">
        <v>30000</v>
      </c>
      <c r="AG366" s="329"/>
      <c r="AH366" s="335">
        <v>30000</v>
      </c>
      <c r="AI366" s="267" t="s">
        <v>825</v>
      </c>
      <c r="AJ366" s="265" t="s">
        <v>825</v>
      </c>
      <c r="AK366" s="249" t="s">
        <v>825</v>
      </c>
      <c r="AL366" s="253" t="s">
        <v>1276</v>
      </c>
      <c r="AM366" s="249" t="s">
        <v>873</v>
      </c>
      <c r="AN366" s="249" t="s">
        <v>28</v>
      </c>
      <c r="AO366" s="249" t="s">
        <v>1132</v>
      </c>
      <c r="AP366" s="249"/>
      <c r="AQ366" s="270" t="s">
        <v>1013</v>
      </c>
      <c r="AR366" s="249"/>
      <c r="AS366" s="249"/>
      <c r="AT366" s="251"/>
      <c r="AU366" s="251"/>
      <c r="AV366" s="251"/>
      <c r="AW366" s="251"/>
      <c r="AX366" s="251"/>
      <c r="AY366" s="250">
        <f t="shared" si="65"/>
        <v>0</v>
      </c>
      <c r="AZ366" s="250"/>
      <c r="BA366" s="250">
        <f t="shared" si="72"/>
        <v>30000</v>
      </c>
      <c r="BB366" s="254" t="s">
        <v>1014</v>
      </c>
      <c r="BC366" s="269"/>
      <c r="BD366" s="269"/>
      <c r="BE366" s="269"/>
      <c r="BF366" s="269"/>
      <c r="BG366" s="269"/>
      <c r="BH366" s="249"/>
    </row>
    <row r="367" spans="1:60" ht="30" hidden="1" customHeight="1" x14ac:dyDescent="0.35">
      <c r="A367" s="245" t="s">
        <v>1999</v>
      </c>
      <c r="B367" s="250">
        <v>1201</v>
      </c>
      <c r="C367" s="249">
        <v>2023</v>
      </c>
      <c r="D367" s="249"/>
      <c r="E367" s="249" t="s">
        <v>836</v>
      </c>
      <c r="F367" s="249" t="s">
        <v>813</v>
      </c>
      <c r="G367" s="250">
        <f t="shared" ca="1" si="67"/>
        <v>-265</v>
      </c>
      <c r="H367" s="251">
        <v>45146</v>
      </c>
      <c r="I367" s="249">
        <f t="shared" si="71"/>
        <v>-18</v>
      </c>
      <c r="J367" s="251">
        <v>45128</v>
      </c>
      <c r="K367" s="249" t="str">
        <f t="shared" si="68"/>
        <v>RETROATIVO</v>
      </c>
      <c r="L367" s="249" t="s">
        <v>1452</v>
      </c>
      <c r="M367" s="250">
        <v>1805</v>
      </c>
      <c r="N367" s="249" t="s">
        <v>1016</v>
      </c>
      <c r="O367" s="249" t="s">
        <v>816</v>
      </c>
      <c r="P367" s="249" t="s">
        <v>817</v>
      </c>
      <c r="Q367" s="249" t="s">
        <v>1453</v>
      </c>
      <c r="R367" s="249"/>
      <c r="S367" s="249" t="s">
        <v>1454</v>
      </c>
      <c r="T367" s="249" t="s">
        <v>1455</v>
      </c>
      <c r="U367" s="251">
        <v>45153</v>
      </c>
      <c r="V367" s="235" t="s">
        <v>4644</v>
      </c>
      <c r="W367" s="251"/>
      <c r="X367" s="249"/>
      <c r="Y367" s="249" t="s">
        <v>823</v>
      </c>
      <c r="Z367" s="252" t="s">
        <v>2013</v>
      </c>
      <c r="AA367" s="252" t="s">
        <v>825</v>
      </c>
      <c r="AB367" s="252" t="s">
        <v>825</v>
      </c>
      <c r="AC367" s="252" t="s">
        <v>2014</v>
      </c>
      <c r="AD367" s="252">
        <v>9085.14</v>
      </c>
      <c r="AE367" s="331">
        <f t="shared" si="73"/>
        <v>9085.1999999999989</v>
      </c>
      <c r="AF367" s="331"/>
      <c r="AG367" s="329"/>
      <c r="AH367" s="335">
        <f>7213.9+1871.3</f>
        <v>9085.1999999999989</v>
      </c>
      <c r="AI367" s="267" t="s">
        <v>825</v>
      </c>
      <c r="AJ367" s="265" t="s">
        <v>825</v>
      </c>
      <c r="AK367" s="249" t="s">
        <v>825</v>
      </c>
      <c r="AL367" s="253" t="s">
        <v>907</v>
      </c>
      <c r="AM367" s="249" t="s">
        <v>997</v>
      </c>
      <c r="AN367" s="249" t="s">
        <v>829</v>
      </c>
      <c r="AO367" s="249" t="s">
        <v>1132</v>
      </c>
      <c r="AP367" s="249"/>
      <c r="AQ367" s="254"/>
      <c r="AR367" s="249"/>
      <c r="AS367" s="249"/>
      <c r="AT367" s="251"/>
      <c r="AU367" s="251"/>
      <c r="AV367" s="251"/>
      <c r="AW367" s="251"/>
      <c r="AX367" s="251"/>
      <c r="AY367" s="250">
        <f t="shared" si="65"/>
        <v>0</v>
      </c>
      <c r="AZ367" s="250"/>
      <c r="BA367" s="250">
        <f t="shared" si="72"/>
        <v>9085.1999999999989</v>
      </c>
      <c r="BB367" s="270" t="s">
        <v>1457</v>
      </c>
      <c r="BC367" s="269"/>
      <c r="BD367" s="269"/>
      <c r="BE367" s="269"/>
      <c r="BF367" s="269"/>
      <c r="BG367" s="269" t="s">
        <v>2049</v>
      </c>
      <c r="BH367" s="249"/>
    </row>
    <row r="368" spans="1:60" ht="30" hidden="1" customHeight="1" x14ac:dyDescent="0.35">
      <c r="A368" s="245" t="s">
        <v>1999</v>
      </c>
      <c r="B368" s="250">
        <v>1202</v>
      </c>
      <c r="C368" s="249">
        <v>2023</v>
      </c>
      <c r="D368" s="249"/>
      <c r="E368" s="249" t="s">
        <v>836</v>
      </c>
      <c r="F368" s="249" t="s">
        <v>813</v>
      </c>
      <c r="G368" s="250">
        <f t="shared" ca="1" si="67"/>
        <v>-247</v>
      </c>
      <c r="H368" s="251">
        <v>45146</v>
      </c>
      <c r="I368" s="249">
        <f t="shared" si="71"/>
        <v>0</v>
      </c>
      <c r="J368" s="251">
        <v>45146</v>
      </c>
      <c r="K368" s="249" t="str">
        <f t="shared" si="68"/>
        <v>RETROATIVO</v>
      </c>
      <c r="L368" s="249" t="s">
        <v>1358</v>
      </c>
      <c r="M368" s="250">
        <v>1837</v>
      </c>
      <c r="N368" s="249" t="s">
        <v>1016</v>
      </c>
      <c r="O368" s="249" t="s">
        <v>816</v>
      </c>
      <c r="P368" s="249" t="s">
        <v>817</v>
      </c>
      <c r="Q368" s="249" t="s">
        <v>1359</v>
      </c>
      <c r="R368" s="249" t="s">
        <v>1360</v>
      </c>
      <c r="S368" s="249" t="s">
        <v>1361</v>
      </c>
      <c r="T368" s="249" t="s">
        <v>1362</v>
      </c>
      <c r="U368" s="251">
        <v>45146</v>
      </c>
      <c r="V368" s="235" t="s">
        <v>4645</v>
      </c>
      <c r="W368" s="251"/>
      <c r="X368" s="249"/>
      <c r="Y368" s="249" t="s">
        <v>823</v>
      </c>
      <c r="Z368" s="252" t="s">
        <v>2013</v>
      </c>
      <c r="AA368" s="252" t="s">
        <v>825</v>
      </c>
      <c r="AB368" s="252" t="s">
        <v>825</v>
      </c>
      <c r="AC368" s="252" t="s">
        <v>2014</v>
      </c>
      <c r="AD368" s="252">
        <v>3589.2</v>
      </c>
      <c r="AE368" s="331">
        <f t="shared" si="73"/>
        <v>3589.2</v>
      </c>
      <c r="AF368" s="331"/>
      <c r="AG368" s="329"/>
      <c r="AH368" s="335">
        <f>1794.6*2</f>
        <v>3589.2</v>
      </c>
      <c r="AI368" s="267" t="s">
        <v>825</v>
      </c>
      <c r="AJ368" s="265" t="s">
        <v>825</v>
      </c>
      <c r="AK368" s="249" t="s">
        <v>825</v>
      </c>
      <c r="AL368" s="253" t="s">
        <v>1276</v>
      </c>
      <c r="AM368" s="249" t="s">
        <v>997</v>
      </c>
      <c r="AN368" s="249" t="s">
        <v>829</v>
      </c>
      <c r="AO368" s="249" t="s">
        <v>1132</v>
      </c>
      <c r="AP368" s="249"/>
      <c r="AQ368" s="254"/>
      <c r="AR368" s="249"/>
      <c r="AS368" s="249"/>
      <c r="AT368" s="251"/>
      <c r="AU368" s="251"/>
      <c r="AV368" s="251"/>
      <c r="AW368" s="251"/>
      <c r="AX368" s="251"/>
      <c r="AY368" s="250">
        <f t="shared" si="65"/>
        <v>0</v>
      </c>
      <c r="AZ368" s="250"/>
      <c r="BA368" s="250">
        <f t="shared" si="72"/>
        <v>3589.2</v>
      </c>
      <c r="BB368" s="254" t="s">
        <v>1364</v>
      </c>
      <c r="BC368" s="269"/>
      <c r="BD368" s="269"/>
      <c r="BE368" s="269"/>
      <c r="BF368" s="269"/>
      <c r="BG368" s="269" t="s">
        <v>2049</v>
      </c>
      <c r="BH368" s="249"/>
    </row>
    <row r="369" spans="1:61" ht="30" hidden="1" customHeight="1" x14ac:dyDescent="0.35">
      <c r="A369" s="245" t="s">
        <v>1999</v>
      </c>
      <c r="B369" s="250">
        <v>1203</v>
      </c>
      <c r="C369" s="249">
        <v>2023</v>
      </c>
      <c r="D369" s="249"/>
      <c r="E369" s="249" t="s">
        <v>836</v>
      </c>
      <c r="F369" s="249" t="s">
        <v>813</v>
      </c>
      <c r="G369" s="250">
        <f t="shared" ca="1" si="67"/>
        <v>-247</v>
      </c>
      <c r="H369" s="251">
        <v>45146</v>
      </c>
      <c r="I369" s="249">
        <f t="shared" si="71"/>
        <v>0</v>
      </c>
      <c r="J369" s="251">
        <v>45146</v>
      </c>
      <c r="K369" s="249" t="str">
        <f t="shared" si="68"/>
        <v>RETROATIVO</v>
      </c>
      <c r="L369" s="249" t="s">
        <v>1432</v>
      </c>
      <c r="M369" s="250">
        <v>1861</v>
      </c>
      <c r="N369" s="249" t="s">
        <v>1016</v>
      </c>
      <c r="O369" s="249" t="s">
        <v>816</v>
      </c>
      <c r="P369" s="249" t="s">
        <v>817</v>
      </c>
      <c r="Q369" s="249" t="s">
        <v>1433</v>
      </c>
      <c r="R369" s="249"/>
      <c r="S369" s="249" t="s">
        <v>1434</v>
      </c>
      <c r="T369" s="249" t="s">
        <v>1435</v>
      </c>
      <c r="U369" s="251">
        <v>45153</v>
      </c>
      <c r="V369" s="235" t="s">
        <v>4646</v>
      </c>
      <c r="W369" s="251">
        <v>45245</v>
      </c>
      <c r="X369" s="249"/>
      <c r="Y369" s="249" t="s">
        <v>823</v>
      </c>
      <c r="Z369" s="252" t="s">
        <v>2013</v>
      </c>
      <c r="AA369" s="252" t="s">
        <v>825</v>
      </c>
      <c r="AB369" s="252" t="s">
        <v>825</v>
      </c>
      <c r="AC369" s="252" t="s">
        <v>2014</v>
      </c>
      <c r="AD369" s="335" t="s">
        <v>4647</v>
      </c>
      <c r="AE369" s="331">
        <f t="shared" si="73"/>
        <v>0</v>
      </c>
      <c r="AF369" s="331">
        <v>21000</v>
      </c>
      <c r="AG369" s="329"/>
      <c r="AH369" s="335" t="s">
        <v>4647</v>
      </c>
      <c r="AI369" s="267" t="s">
        <v>825</v>
      </c>
      <c r="AJ369" s="265" t="s">
        <v>825</v>
      </c>
      <c r="AK369" s="249" t="s">
        <v>825</v>
      </c>
      <c r="AL369" s="253" t="s">
        <v>907</v>
      </c>
      <c r="AM369" s="249" t="s">
        <v>873</v>
      </c>
      <c r="AN369" s="249" t="s">
        <v>28</v>
      </c>
      <c r="AO369" s="249" t="s">
        <v>1132</v>
      </c>
      <c r="AP369" s="249"/>
      <c r="AQ369" s="254"/>
      <c r="AR369" s="249"/>
      <c r="AS369" s="249"/>
      <c r="AT369" s="251"/>
      <c r="AU369" s="251"/>
      <c r="AV369" s="251"/>
      <c r="AW369" s="251"/>
      <c r="AX369" s="251"/>
      <c r="AY369" s="250">
        <f t="shared" si="65"/>
        <v>0</v>
      </c>
      <c r="AZ369" s="250"/>
      <c r="BA369" s="250">
        <f t="shared" si="72"/>
        <v>21000</v>
      </c>
      <c r="BB369" s="270" t="s">
        <v>1437</v>
      </c>
      <c r="BC369" s="269"/>
      <c r="BD369" s="269"/>
      <c r="BE369" s="269"/>
      <c r="BF369" s="269"/>
      <c r="BG369" s="269"/>
      <c r="BH369" s="249"/>
    </row>
    <row r="370" spans="1:61" s="395" customFormat="1" ht="30" hidden="1" customHeight="1" x14ac:dyDescent="0.35">
      <c r="A370" s="398" t="s">
        <v>1999</v>
      </c>
      <c r="B370" s="383">
        <v>1204</v>
      </c>
      <c r="C370" s="249">
        <v>2023</v>
      </c>
      <c r="D370" s="249"/>
      <c r="E370" s="249" t="s">
        <v>836</v>
      </c>
      <c r="F370" s="249" t="s">
        <v>813</v>
      </c>
      <c r="G370" s="250">
        <f t="shared" ca="1" si="67"/>
        <v>-241</v>
      </c>
      <c r="H370" s="251">
        <v>45146</v>
      </c>
      <c r="I370" s="249">
        <f t="shared" si="71"/>
        <v>6</v>
      </c>
      <c r="J370" s="251">
        <v>45152</v>
      </c>
      <c r="K370" s="249" t="str">
        <f t="shared" si="68"/>
        <v>FORA DE PRAZO</v>
      </c>
      <c r="L370" s="249" t="s">
        <v>4648</v>
      </c>
      <c r="M370" s="250">
        <v>1898</v>
      </c>
      <c r="N370" s="249" t="s">
        <v>1016</v>
      </c>
      <c r="O370" s="384" t="s">
        <v>816</v>
      </c>
      <c r="P370" s="249" t="s">
        <v>817</v>
      </c>
      <c r="Q370" s="384" t="s">
        <v>1120</v>
      </c>
      <c r="R370" s="293" t="s">
        <v>4649</v>
      </c>
      <c r="S370" s="249" t="s">
        <v>1121</v>
      </c>
      <c r="T370" s="384" t="s">
        <v>1122</v>
      </c>
      <c r="U370" s="251">
        <v>45148</v>
      </c>
      <c r="V370" s="141" t="s">
        <v>4650</v>
      </c>
      <c r="W370" s="385"/>
      <c r="X370" s="249"/>
      <c r="Y370" s="249" t="s">
        <v>823</v>
      </c>
      <c r="Z370" s="252" t="s">
        <v>2013</v>
      </c>
      <c r="AA370" s="252" t="s">
        <v>825</v>
      </c>
      <c r="AB370" s="252" t="s">
        <v>825</v>
      </c>
      <c r="AC370" s="252" t="s">
        <v>2014</v>
      </c>
      <c r="AD370" s="386" t="s">
        <v>1081</v>
      </c>
      <c r="AE370" s="387">
        <f t="shared" si="73"/>
        <v>0</v>
      </c>
      <c r="AF370" s="387">
        <v>6000</v>
      </c>
      <c r="AG370" s="388"/>
      <c r="AH370" s="389" t="s">
        <v>4651</v>
      </c>
      <c r="AI370" s="267" t="s">
        <v>825</v>
      </c>
      <c r="AJ370" s="265" t="s">
        <v>825</v>
      </c>
      <c r="AK370" s="249" t="s">
        <v>825</v>
      </c>
      <c r="AL370" s="253" t="s">
        <v>907</v>
      </c>
      <c r="AM370" s="249" t="s">
        <v>1116</v>
      </c>
      <c r="AN370" s="249" t="s">
        <v>22</v>
      </c>
      <c r="AO370" s="249" t="s">
        <v>1132</v>
      </c>
      <c r="AP370" s="249"/>
      <c r="AQ370" s="254"/>
      <c r="AR370" s="249"/>
      <c r="AS370" s="249"/>
      <c r="AT370" s="251"/>
      <c r="AU370" s="251"/>
      <c r="AV370" s="251"/>
      <c r="AW370" s="251"/>
      <c r="AX370" s="251"/>
      <c r="AY370" s="250">
        <f t="shared" si="65"/>
        <v>0</v>
      </c>
      <c r="AZ370" s="250"/>
      <c r="BA370" s="250">
        <f t="shared" si="72"/>
        <v>6000</v>
      </c>
      <c r="BB370" s="402" t="s">
        <v>1124</v>
      </c>
      <c r="BC370" s="393"/>
      <c r="BD370" s="393"/>
      <c r="BE370" s="393"/>
      <c r="BF370" s="393"/>
      <c r="BG370" s="393"/>
      <c r="BH370" s="384"/>
    </row>
    <row r="371" spans="1:61" ht="30" hidden="1" customHeight="1" x14ac:dyDescent="0.35">
      <c r="A371" s="245" t="s">
        <v>1999</v>
      </c>
      <c r="B371" s="250">
        <v>1205</v>
      </c>
      <c r="C371" s="249">
        <v>2023</v>
      </c>
      <c r="D371" s="249"/>
      <c r="E371" s="249" t="s">
        <v>836</v>
      </c>
      <c r="F371" s="249" t="s">
        <v>813</v>
      </c>
      <c r="G371" s="250">
        <f t="shared" ca="1" si="67"/>
        <v>-247</v>
      </c>
      <c r="H371" s="251">
        <v>45146</v>
      </c>
      <c r="I371" s="249">
        <f t="shared" si="71"/>
        <v>0</v>
      </c>
      <c r="J371" s="251">
        <v>45146</v>
      </c>
      <c r="K371" s="249" t="str">
        <f t="shared" si="68"/>
        <v>RETROATIVO</v>
      </c>
      <c r="L371" s="249" t="s">
        <v>1068</v>
      </c>
      <c r="M371" s="250">
        <v>1852</v>
      </c>
      <c r="N371" s="249" t="s">
        <v>1016</v>
      </c>
      <c r="O371" s="249" t="s">
        <v>816</v>
      </c>
      <c r="P371" s="249" t="s">
        <v>817</v>
      </c>
      <c r="Q371" s="249" t="s">
        <v>1069</v>
      </c>
      <c r="R371" s="249" t="s">
        <v>1070</v>
      </c>
      <c r="S371" s="249" t="s">
        <v>1071</v>
      </c>
      <c r="T371" s="249" t="s">
        <v>1072</v>
      </c>
      <c r="U371" s="251">
        <v>45148</v>
      </c>
      <c r="V371" s="235" t="s">
        <v>4652</v>
      </c>
      <c r="W371" s="251"/>
      <c r="X371" s="249"/>
      <c r="Y371" s="249" t="s">
        <v>823</v>
      </c>
      <c r="Z371" s="252" t="s">
        <v>2013</v>
      </c>
      <c r="AA371" s="252" t="s">
        <v>825</v>
      </c>
      <c r="AB371" s="252" t="s">
        <v>825</v>
      </c>
      <c r="AC371" s="252" t="s">
        <v>2014</v>
      </c>
      <c r="AD371" s="335" t="s">
        <v>4653</v>
      </c>
      <c r="AE371" s="331">
        <f t="shared" si="73"/>
        <v>7178.4</v>
      </c>
      <c r="AF371" s="331"/>
      <c r="AG371" s="329"/>
      <c r="AH371" s="335" t="s">
        <v>4653</v>
      </c>
      <c r="AI371" s="267" t="s">
        <v>825</v>
      </c>
      <c r="AJ371" s="265" t="s">
        <v>825</v>
      </c>
      <c r="AK371" s="249" t="s">
        <v>825</v>
      </c>
      <c r="AL371" s="253" t="s">
        <v>907</v>
      </c>
      <c r="AM371" s="249" t="s">
        <v>997</v>
      </c>
      <c r="AN371" s="249" t="s">
        <v>829</v>
      </c>
      <c r="AO371" s="249" t="s">
        <v>1132</v>
      </c>
      <c r="AP371" s="249"/>
      <c r="AQ371" s="254"/>
      <c r="AR371" s="249"/>
      <c r="AS371" s="249"/>
      <c r="AT371" s="251"/>
      <c r="AU371" s="251"/>
      <c r="AV371" s="251"/>
      <c r="AW371" s="251"/>
      <c r="AX371" s="251"/>
      <c r="AY371" s="250">
        <f t="shared" si="65"/>
        <v>0</v>
      </c>
      <c r="AZ371" s="250"/>
      <c r="BA371" s="250">
        <f t="shared" si="72"/>
        <v>7178.4</v>
      </c>
      <c r="BB371" s="270" t="s">
        <v>1074</v>
      </c>
      <c r="BC371" s="269"/>
      <c r="BD371" s="269"/>
      <c r="BE371" s="269"/>
      <c r="BF371" s="269"/>
      <c r="BG371" s="269" t="s">
        <v>2049</v>
      </c>
      <c r="BH371" s="249"/>
    </row>
    <row r="372" spans="1:61" ht="30" hidden="1" customHeight="1" x14ac:dyDescent="0.35">
      <c r="A372" s="245" t="s">
        <v>1999</v>
      </c>
      <c r="B372" s="250">
        <v>1206</v>
      </c>
      <c r="C372" s="249">
        <v>2023</v>
      </c>
      <c r="D372" s="249"/>
      <c r="E372" s="249" t="s">
        <v>836</v>
      </c>
      <c r="F372" s="249" t="s">
        <v>813</v>
      </c>
      <c r="G372" s="250">
        <f t="shared" ca="1" si="67"/>
        <v>-226</v>
      </c>
      <c r="H372" s="251">
        <v>45146</v>
      </c>
      <c r="I372" s="249">
        <f t="shared" si="71"/>
        <v>21</v>
      </c>
      <c r="J372" s="251">
        <v>45167</v>
      </c>
      <c r="K372" s="249" t="str">
        <f t="shared" si="68"/>
        <v>DENTRO DO PRAZO</v>
      </c>
      <c r="L372" s="249" t="s">
        <v>1410</v>
      </c>
      <c r="M372" s="250">
        <v>1828</v>
      </c>
      <c r="N372" s="249" t="s">
        <v>879</v>
      </c>
      <c r="O372" s="249" t="s">
        <v>816</v>
      </c>
      <c r="P372" s="249" t="s">
        <v>817</v>
      </c>
      <c r="Q372" s="249" t="s">
        <v>1411</v>
      </c>
      <c r="R372" s="249"/>
      <c r="S372" s="249" t="s">
        <v>1412</v>
      </c>
      <c r="T372" s="249" t="s">
        <v>1072</v>
      </c>
      <c r="U372" s="251">
        <v>45162</v>
      </c>
      <c r="V372" s="235" t="s">
        <v>4654</v>
      </c>
      <c r="W372" s="251"/>
      <c r="X372" s="249"/>
      <c r="Y372" s="249" t="s">
        <v>823</v>
      </c>
      <c r="Z372" s="252" t="s">
        <v>2013</v>
      </c>
      <c r="AA372" s="252" t="s">
        <v>825</v>
      </c>
      <c r="AB372" s="252" t="s">
        <v>825</v>
      </c>
      <c r="AC372" s="252" t="s">
        <v>2014</v>
      </c>
      <c r="AD372" s="252">
        <v>2000</v>
      </c>
      <c r="AE372" s="331">
        <f t="shared" si="73"/>
        <v>0</v>
      </c>
      <c r="AF372" s="331">
        <v>2000</v>
      </c>
      <c r="AG372" s="329"/>
      <c r="AH372" s="335" t="s">
        <v>3903</v>
      </c>
      <c r="AI372" s="267" t="s">
        <v>825</v>
      </c>
      <c r="AJ372" s="265" t="s">
        <v>825</v>
      </c>
      <c r="AK372" s="249" t="s">
        <v>825</v>
      </c>
      <c r="AL372" s="253" t="s">
        <v>2484</v>
      </c>
      <c r="AM372" s="249" t="s">
        <v>828</v>
      </c>
      <c r="AN372" s="249" t="s">
        <v>35</v>
      </c>
      <c r="AO372" s="249" t="s">
        <v>1132</v>
      </c>
      <c r="AP372" s="249"/>
      <c r="AQ372" s="254"/>
      <c r="AR372" s="249"/>
      <c r="AS372" s="249"/>
      <c r="AT372" s="251"/>
      <c r="AU372" s="251"/>
      <c r="AV372" s="251"/>
      <c r="AW372" s="251"/>
      <c r="AX372" s="251"/>
      <c r="AY372" s="250">
        <f t="shared" si="65"/>
        <v>0</v>
      </c>
      <c r="AZ372" s="250"/>
      <c r="BA372" s="250">
        <f t="shared" si="72"/>
        <v>2000</v>
      </c>
      <c r="BB372" s="270" t="s">
        <v>1413</v>
      </c>
      <c r="BC372" s="269"/>
      <c r="BD372" s="269"/>
      <c r="BE372" s="269"/>
      <c r="BF372" s="269"/>
      <c r="BG372" s="269"/>
      <c r="BH372" s="249"/>
    </row>
    <row r="373" spans="1:61" ht="30" hidden="1" customHeight="1" x14ac:dyDescent="0.35">
      <c r="A373" s="245" t="s">
        <v>1999</v>
      </c>
      <c r="B373" s="250">
        <v>1207</v>
      </c>
      <c r="C373" s="249">
        <v>2023</v>
      </c>
      <c r="D373" s="249"/>
      <c r="E373" s="249" t="s">
        <v>812</v>
      </c>
      <c r="F373" s="249" t="s">
        <v>813</v>
      </c>
      <c r="G373" s="250">
        <f t="shared" ca="1" si="67"/>
        <v>-189</v>
      </c>
      <c r="H373" s="251">
        <v>45146</v>
      </c>
      <c r="I373" s="249">
        <f t="shared" si="71"/>
        <v>58</v>
      </c>
      <c r="J373" s="251">
        <v>45204</v>
      </c>
      <c r="K373" s="249" t="str">
        <f t="shared" si="68"/>
        <v>DENTRO DO PRAZO</v>
      </c>
      <c r="L373" s="249" t="s">
        <v>1422</v>
      </c>
      <c r="M373" s="250">
        <v>1862</v>
      </c>
      <c r="N373" s="249" t="s">
        <v>1016</v>
      </c>
      <c r="O373" s="249" t="s">
        <v>816</v>
      </c>
      <c r="P373" s="249" t="s">
        <v>817</v>
      </c>
      <c r="Q373" s="249" t="s">
        <v>1423</v>
      </c>
      <c r="R373" s="249" t="s">
        <v>1424</v>
      </c>
      <c r="S373" s="249" t="s">
        <v>1425</v>
      </c>
      <c r="T373" s="249" t="s">
        <v>1426</v>
      </c>
      <c r="U373" s="251">
        <v>45188</v>
      </c>
      <c r="V373" s="235" t="s">
        <v>4655</v>
      </c>
      <c r="W373" s="251">
        <v>45265</v>
      </c>
      <c r="X373" s="249"/>
      <c r="Y373" s="249" t="s">
        <v>823</v>
      </c>
      <c r="Z373" s="252" t="s">
        <v>2013</v>
      </c>
      <c r="AA373" s="252" t="s">
        <v>825</v>
      </c>
      <c r="AB373" s="252" t="s">
        <v>825</v>
      </c>
      <c r="AC373" s="252" t="s">
        <v>2014</v>
      </c>
      <c r="AD373" s="335" t="s">
        <v>4656</v>
      </c>
      <c r="AE373" s="331">
        <f t="shared" si="73"/>
        <v>0</v>
      </c>
      <c r="AF373" s="331">
        <v>3500</v>
      </c>
      <c r="AG373" s="329"/>
      <c r="AH373" s="335" t="s">
        <v>4656</v>
      </c>
      <c r="AI373" s="267" t="s">
        <v>825</v>
      </c>
      <c r="AJ373" s="265" t="s">
        <v>825</v>
      </c>
      <c r="AK373" s="249" t="s">
        <v>825</v>
      </c>
      <c r="AL373" s="253" t="s">
        <v>2484</v>
      </c>
      <c r="AM373" s="249" t="s">
        <v>873</v>
      </c>
      <c r="AN373" s="249" t="s">
        <v>28</v>
      </c>
      <c r="AO373" s="249" t="s">
        <v>1132</v>
      </c>
      <c r="AP373" s="249" t="s">
        <v>1428</v>
      </c>
      <c r="AQ373" s="270" t="s">
        <v>1429</v>
      </c>
      <c r="AR373" s="249" t="s">
        <v>1430</v>
      </c>
      <c r="AS373" s="249"/>
      <c r="AT373" s="251">
        <v>45187</v>
      </c>
      <c r="AU373" s="251">
        <v>45163</v>
      </c>
      <c r="AV373" s="251">
        <v>45167</v>
      </c>
      <c r="AW373" s="251">
        <v>45187</v>
      </c>
      <c r="AX373" s="251">
        <v>45188</v>
      </c>
      <c r="AY373" s="250">
        <f t="shared" si="65"/>
        <v>45188</v>
      </c>
      <c r="AZ373" s="250"/>
      <c r="BA373" s="250">
        <f t="shared" si="72"/>
        <v>3500</v>
      </c>
      <c r="BB373" s="254" t="s">
        <v>1431</v>
      </c>
      <c r="BC373" s="269"/>
      <c r="BD373" s="269"/>
      <c r="BE373" s="269"/>
      <c r="BF373" s="269"/>
      <c r="BG373" s="273">
        <v>44949</v>
      </c>
      <c r="BH373" s="249"/>
    </row>
    <row r="374" spans="1:61" ht="30" hidden="1" customHeight="1" x14ac:dyDescent="0.3">
      <c r="A374" s="245" t="s">
        <v>1999</v>
      </c>
      <c r="B374" s="250">
        <v>1208</v>
      </c>
      <c r="C374" s="249">
        <v>2023</v>
      </c>
      <c r="D374" s="249"/>
      <c r="E374" s="249" t="s">
        <v>836</v>
      </c>
      <c r="F374" s="249" t="s">
        <v>813</v>
      </c>
      <c r="G374" s="250">
        <f t="shared" ca="1" si="67"/>
        <v>-250</v>
      </c>
      <c r="H374" s="251">
        <v>45148</v>
      </c>
      <c r="I374" s="249">
        <f t="shared" si="71"/>
        <v>-5</v>
      </c>
      <c r="J374" s="251">
        <v>45143</v>
      </c>
      <c r="K374" s="249" t="str">
        <f t="shared" si="68"/>
        <v>RETROATIVO</v>
      </c>
      <c r="L374" s="249" t="s">
        <v>1365</v>
      </c>
      <c r="M374" s="250">
        <v>1920</v>
      </c>
      <c r="N374" s="249" t="s">
        <v>879</v>
      </c>
      <c r="O374" s="249" t="s">
        <v>816</v>
      </c>
      <c r="P374" s="249" t="s">
        <v>817</v>
      </c>
      <c r="Q374" s="249" t="s">
        <v>1366</v>
      </c>
      <c r="R374" s="249" t="s">
        <v>1367</v>
      </c>
      <c r="S374" s="249" t="s">
        <v>1368</v>
      </c>
      <c r="T374" s="249" t="s">
        <v>1369</v>
      </c>
      <c r="U374" s="251">
        <v>45148</v>
      </c>
      <c r="V374" s="235" t="s">
        <v>4657</v>
      </c>
      <c r="W374" s="251"/>
      <c r="X374" s="249"/>
      <c r="Y374" s="249" t="s">
        <v>823</v>
      </c>
      <c r="Z374" s="252" t="s">
        <v>2013</v>
      </c>
      <c r="AA374" s="252" t="s">
        <v>825</v>
      </c>
      <c r="AB374" s="252" t="s">
        <v>825</v>
      </c>
      <c r="AC374" s="252" t="s">
        <v>2014</v>
      </c>
      <c r="AD374" s="252">
        <v>2000</v>
      </c>
      <c r="AE374" s="331">
        <f t="shared" si="73"/>
        <v>0</v>
      </c>
      <c r="AF374" s="331">
        <v>2000</v>
      </c>
      <c r="AG374" s="329"/>
      <c r="AH374" s="329">
        <v>2000</v>
      </c>
      <c r="AI374" s="267" t="s">
        <v>825</v>
      </c>
      <c r="AJ374" s="265" t="s">
        <v>825</v>
      </c>
      <c r="AK374" s="249" t="s">
        <v>825</v>
      </c>
      <c r="AL374" s="253" t="s">
        <v>2484</v>
      </c>
      <c r="AM374" s="249" t="s">
        <v>828</v>
      </c>
      <c r="AN374" s="249" t="s">
        <v>908</v>
      </c>
      <c r="AO374" s="249" t="s">
        <v>1132</v>
      </c>
      <c r="AP374" s="249"/>
      <c r="AQ374" s="254"/>
      <c r="AR374" s="249"/>
      <c r="AS374" s="249"/>
      <c r="AT374" s="251"/>
      <c r="AU374" s="251"/>
      <c r="AV374" s="251"/>
      <c r="AW374" s="251"/>
      <c r="AX374" s="251"/>
      <c r="AY374" s="250">
        <f t="shared" si="65"/>
        <v>0</v>
      </c>
      <c r="AZ374" s="250"/>
      <c r="BA374" s="250">
        <f t="shared" si="72"/>
        <v>2000</v>
      </c>
      <c r="BB374" s="270" t="s">
        <v>1370</v>
      </c>
      <c r="BC374" s="269"/>
      <c r="BD374" s="269"/>
      <c r="BE374" s="269"/>
      <c r="BF374" s="269"/>
      <c r="BG374" s="269"/>
      <c r="BH374" s="249"/>
    </row>
    <row r="375" spans="1:61" ht="30" hidden="1" customHeight="1" x14ac:dyDescent="0.35">
      <c r="A375" s="245" t="s">
        <v>1999</v>
      </c>
      <c r="B375" s="250">
        <v>1209</v>
      </c>
      <c r="C375" s="249">
        <v>2023</v>
      </c>
      <c r="D375" s="249"/>
      <c r="E375" s="249" t="s">
        <v>836</v>
      </c>
      <c r="F375" s="249" t="s">
        <v>813</v>
      </c>
      <c r="G375" s="250">
        <f t="shared" ca="1" si="67"/>
        <v>-208</v>
      </c>
      <c r="H375" s="251">
        <v>45148</v>
      </c>
      <c r="I375" s="249">
        <f t="shared" si="71"/>
        <v>37</v>
      </c>
      <c r="J375" s="251">
        <v>45185</v>
      </c>
      <c r="K375" s="249" t="str">
        <f t="shared" si="68"/>
        <v>DENTRO DO PRAZO</v>
      </c>
      <c r="L375" s="249" t="s">
        <v>949</v>
      </c>
      <c r="M375" s="250">
        <v>1925</v>
      </c>
      <c r="N375" s="249" t="s">
        <v>879</v>
      </c>
      <c r="O375" s="249" t="s">
        <v>816</v>
      </c>
      <c r="P375" s="249" t="s">
        <v>817</v>
      </c>
      <c r="Q375" s="249" t="s">
        <v>950</v>
      </c>
      <c r="R375" s="249"/>
      <c r="S375" s="249" t="s">
        <v>951</v>
      </c>
      <c r="T375" s="249" t="s">
        <v>952</v>
      </c>
      <c r="U375" s="251">
        <v>45152</v>
      </c>
      <c r="V375" s="235" t="s">
        <v>4658</v>
      </c>
      <c r="W375" s="251"/>
      <c r="X375" s="249"/>
      <c r="Y375" s="249" t="s">
        <v>823</v>
      </c>
      <c r="Z375" s="252" t="s">
        <v>2013</v>
      </c>
      <c r="AA375" s="252" t="s">
        <v>825</v>
      </c>
      <c r="AB375" s="252" t="s">
        <v>825</v>
      </c>
      <c r="AC375" s="252" t="s">
        <v>2014</v>
      </c>
      <c r="AD375" s="252">
        <v>7000</v>
      </c>
      <c r="AE375" s="331">
        <f t="shared" si="73"/>
        <v>0</v>
      </c>
      <c r="AF375" s="331">
        <v>7000</v>
      </c>
      <c r="AG375" s="329"/>
      <c r="AH375" s="335">
        <v>7000</v>
      </c>
      <c r="AI375" s="267" t="s">
        <v>825</v>
      </c>
      <c r="AJ375" s="265" t="s">
        <v>825</v>
      </c>
      <c r="AK375" s="249" t="s">
        <v>825</v>
      </c>
      <c r="AL375" s="253" t="s">
        <v>2484</v>
      </c>
      <c r="AM375" s="249" t="s">
        <v>1951</v>
      </c>
      <c r="AN375" s="249" t="s">
        <v>28</v>
      </c>
      <c r="AO375" s="249" t="s">
        <v>1132</v>
      </c>
      <c r="AP375" s="249"/>
      <c r="AQ375" s="254"/>
      <c r="AR375" s="249"/>
      <c r="AS375" s="249"/>
      <c r="AT375" s="251">
        <v>45148</v>
      </c>
      <c r="AU375" s="251">
        <v>45152</v>
      </c>
      <c r="AV375" s="251">
        <v>45154</v>
      </c>
      <c r="AW375" s="251"/>
      <c r="AX375" s="251"/>
      <c r="AY375" s="250">
        <f t="shared" si="65"/>
        <v>0</v>
      </c>
      <c r="AZ375" s="250"/>
      <c r="BA375" s="250">
        <f t="shared" si="72"/>
        <v>7000</v>
      </c>
      <c r="BB375" s="270" t="s">
        <v>954</v>
      </c>
      <c r="BC375" s="269"/>
      <c r="BD375" s="269"/>
      <c r="BE375" s="269"/>
      <c r="BF375" s="269"/>
      <c r="BG375" s="269"/>
      <c r="BH375" s="249"/>
    </row>
    <row r="376" spans="1:61" ht="30" hidden="1" customHeight="1" x14ac:dyDescent="0.3">
      <c r="A376" s="245" t="s">
        <v>1999</v>
      </c>
      <c r="B376" s="250">
        <v>1210</v>
      </c>
      <c r="C376" s="249">
        <v>2023</v>
      </c>
      <c r="D376" s="249"/>
      <c r="E376" s="249" t="s">
        <v>836</v>
      </c>
      <c r="F376" s="249" t="s">
        <v>813</v>
      </c>
      <c r="G376" s="250">
        <f t="shared" ca="1" si="67"/>
        <v>-153</v>
      </c>
      <c r="H376" s="251">
        <v>45148</v>
      </c>
      <c r="I376" s="249">
        <f t="shared" si="71"/>
        <v>92</v>
      </c>
      <c r="J376" s="251">
        <v>45240</v>
      </c>
      <c r="K376" s="249" t="str">
        <f t="shared" si="68"/>
        <v>DENTRO DO PRAZO</v>
      </c>
      <c r="L376" s="249" t="s">
        <v>1438</v>
      </c>
      <c r="M376" s="250">
        <v>1922</v>
      </c>
      <c r="N376" s="249" t="s">
        <v>879</v>
      </c>
      <c r="O376" s="249" t="s">
        <v>816</v>
      </c>
      <c r="P376" s="249" t="s">
        <v>817</v>
      </c>
      <c r="Q376" s="249" t="s">
        <v>1439</v>
      </c>
      <c r="R376" s="249"/>
      <c r="S376" s="249" t="s">
        <v>1440</v>
      </c>
      <c r="T376" s="249" t="s">
        <v>1441</v>
      </c>
      <c r="U376" s="251">
        <v>45181</v>
      </c>
      <c r="V376" s="235" t="s">
        <v>4659</v>
      </c>
      <c r="W376" s="251">
        <v>45240</v>
      </c>
      <c r="X376" s="249"/>
      <c r="Y376" s="249" t="s">
        <v>823</v>
      </c>
      <c r="Z376" s="252" t="s">
        <v>2013</v>
      </c>
      <c r="AA376" s="252" t="s">
        <v>825</v>
      </c>
      <c r="AB376" s="252" t="s">
        <v>825</v>
      </c>
      <c r="AC376" s="252" t="s">
        <v>2014</v>
      </c>
      <c r="AD376" s="252">
        <v>26000</v>
      </c>
      <c r="AE376" s="331">
        <f t="shared" si="73"/>
        <v>0</v>
      </c>
      <c r="AF376" s="331">
        <v>26000</v>
      </c>
      <c r="AG376" s="329"/>
      <c r="AH376" s="329">
        <v>26000</v>
      </c>
      <c r="AI376" s="267" t="s">
        <v>825</v>
      </c>
      <c r="AJ376" s="265" t="s">
        <v>825</v>
      </c>
      <c r="AK376" s="249" t="s">
        <v>825</v>
      </c>
      <c r="AL376" s="253" t="s">
        <v>2484</v>
      </c>
      <c r="AM376" s="249" t="s">
        <v>873</v>
      </c>
      <c r="AN376" s="249" t="s">
        <v>28</v>
      </c>
      <c r="AO376" s="249" t="s">
        <v>1132</v>
      </c>
      <c r="AP376" s="249"/>
      <c r="AQ376" s="254"/>
      <c r="AR376" s="249"/>
      <c r="AS376" s="249"/>
      <c r="AT376" s="251"/>
      <c r="AU376" s="251"/>
      <c r="AV376" s="251"/>
      <c r="AW376" s="251"/>
      <c r="AX376" s="251"/>
      <c r="AY376" s="250">
        <f t="shared" si="65"/>
        <v>0</v>
      </c>
      <c r="AZ376" s="250"/>
      <c r="BA376" s="250">
        <f t="shared" si="72"/>
        <v>26000</v>
      </c>
      <c r="BB376" s="270" t="s">
        <v>1442</v>
      </c>
      <c r="BC376" s="269"/>
      <c r="BD376" s="269"/>
      <c r="BE376" s="269"/>
      <c r="BF376" s="269"/>
      <c r="BG376" s="269"/>
      <c r="BH376" s="249"/>
    </row>
    <row r="377" spans="1:61" ht="30" hidden="1" customHeight="1" x14ac:dyDescent="0.35">
      <c r="A377" s="245" t="s">
        <v>1999</v>
      </c>
      <c r="B377" s="250">
        <v>1211</v>
      </c>
      <c r="C377" s="249">
        <v>2023</v>
      </c>
      <c r="D377" s="249"/>
      <c r="E377" s="249" t="s">
        <v>836</v>
      </c>
      <c r="F377" s="249" t="s">
        <v>813</v>
      </c>
      <c r="G377" s="250">
        <f t="shared" ca="1" si="67"/>
        <v>-247</v>
      </c>
      <c r="H377" s="251">
        <v>45148</v>
      </c>
      <c r="I377" s="249">
        <f t="shared" si="71"/>
        <v>-2</v>
      </c>
      <c r="J377" s="251">
        <v>45146</v>
      </c>
      <c r="K377" s="249" t="str">
        <f t="shared" si="68"/>
        <v>RETROATIVO</v>
      </c>
      <c r="L377" s="249" t="s">
        <v>1091</v>
      </c>
      <c r="M377" s="250">
        <v>1923</v>
      </c>
      <c r="N377" s="249" t="s">
        <v>879</v>
      </c>
      <c r="O377" s="249" t="s">
        <v>816</v>
      </c>
      <c r="P377" s="249" t="s">
        <v>817</v>
      </c>
      <c r="Q377" s="249" t="s">
        <v>1092</v>
      </c>
      <c r="R377" s="249"/>
      <c r="S377" s="249" t="s">
        <v>1093</v>
      </c>
      <c r="T377" s="249" t="s">
        <v>1094</v>
      </c>
      <c r="U377" s="251">
        <v>45146</v>
      </c>
      <c r="V377" s="235" t="s">
        <v>4652</v>
      </c>
      <c r="W377" s="251"/>
      <c r="X377" s="249"/>
      <c r="Y377" s="249" t="s">
        <v>823</v>
      </c>
      <c r="Z377" s="252" t="s">
        <v>2013</v>
      </c>
      <c r="AA377" s="252" t="s">
        <v>825</v>
      </c>
      <c r="AB377" s="252" t="s">
        <v>825</v>
      </c>
      <c r="AC377" s="252" t="s">
        <v>2014</v>
      </c>
      <c r="AD377" s="252" t="s">
        <v>1182</v>
      </c>
      <c r="AE377" s="331">
        <f t="shared" si="73"/>
        <v>8075.68</v>
      </c>
      <c r="AF377" s="331"/>
      <c r="AG377" s="329"/>
      <c r="AH377" s="335" t="s">
        <v>4660</v>
      </c>
      <c r="AI377" s="267" t="s">
        <v>825</v>
      </c>
      <c r="AJ377" s="265" t="s">
        <v>825</v>
      </c>
      <c r="AK377" s="249" t="s">
        <v>825</v>
      </c>
      <c r="AL377" s="253" t="s">
        <v>2484</v>
      </c>
      <c r="AM377" s="249" t="s">
        <v>997</v>
      </c>
      <c r="AN377" s="249" t="s">
        <v>829</v>
      </c>
      <c r="AO377" s="249" t="s">
        <v>1132</v>
      </c>
      <c r="AP377" s="249"/>
      <c r="AQ377" s="254"/>
      <c r="AR377" s="249"/>
      <c r="AS377" s="249"/>
      <c r="AT377" s="251"/>
      <c r="AU377" s="251"/>
      <c r="AV377" s="251"/>
      <c r="AW377" s="251"/>
      <c r="AX377" s="251"/>
      <c r="AY377" s="250">
        <f t="shared" si="65"/>
        <v>0</v>
      </c>
      <c r="AZ377" s="250"/>
      <c r="BA377" s="250">
        <f t="shared" si="72"/>
        <v>8075.68</v>
      </c>
      <c r="BB377" s="254" t="s">
        <v>1095</v>
      </c>
      <c r="BC377" s="269"/>
      <c r="BD377" s="269"/>
      <c r="BE377" s="269"/>
      <c r="BF377" s="269"/>
      <c r="BG377" s="269" t="s">
        <v>2049</v>
      </c>
      <c r="BH377" s="249"/>
    </row>
    <row r="378" spans="1:61" ht="30" hidden="1" customHeight="1" x14ac:dyDescent="0.3">
      <c r="A378" s="245" t="s">
        <v>1999</v>
      </c>
      <c r="B378" s="250">
        <v>1212</v>
      </c>
      <c r="C378" s="249">
        <v>2023</v>
      </c>
      <c r="D378" s="249"/>
      <c r="E378" s="249" t="s">
        <v>836</v>
      </c>
      <c r="F378" s="249" t="s">
        <v>813</v>
      </c>
      <c r="G378" s="250">
        <f t="shared" ca="1" si="67"/>
        <v>-257</v>
      </c>
      <c r="H378" s="251">
        <v>45146</v>
      </c>
      <c r="I378" s="249">
        <f t="shared" si="71"/>
        <v>-10</v>
      </c>
      <c r="J378" s="251">
        <v>45136</v>
      </c>
      <c r="K378" s="249" t="str">
        <f t="shared" si="68"/>
        <v>RETROATIVO</v>
      </c>
      <c r="L378" s="249" t="s">
        <v>1248</v>
      </c>
      <c r="M378" s="250">
        <v>1903</v>
      </c>
      <c r="N378" s="249" t="s">
        <v>914</v>
      </c>
      <c r="O378" s="249" t="s">
        <v>816</v>
      </c>
      <c r="P378" s="249" t="s">
        <v>1249</v>
      </c>
      <c r="Q378" s="249" t="s">
        <v>1250</v>
      </c>
      <c r="R378" s="249"/>
      <c r="S378" s="249" t="s">
        <v>4661</v>
      </c>
      <c r="T378" s="249" t="s">
        <v>1251</v>
      </c>
      <c r="U378" s="251">
        <v>45149</v>
      </c>
      <c r="V378" s="235" t="s">
        <v>4662</v>
      </c>
      <c r="W378" s="251">
        <v>45515</v>
      </c>
      <c r="X378" s="250">
        <f ca="1">W378-TODAY()</f>
        <v>122</v>
      </c>
      <c r="Y378" s="249" t="s">
        <v>846</v>
      </c>
      <c r="Z378" s="252" t="s">
        <v>2013</v>
      </c>
      <c r="AA378" s="252" t="s">
        <v>825</v>
      </c>
      <c r="AB378" s="252" t="s">
        <v>825</v>
      </c>
      <c r="AC378" s="252" t="s">
        <v>2014</v>
      </c>
      <c r="AD378" s="252">
        <v>6963.16</v>
      </c>
      <c r="AE378" s="331">
        <f t="shared" si="73"/>
        <v>1691.44</v>
      </c>
      <c r="AF378" s="331"/>
      <c r="AG378" s="329"/>
      <c r="AH378" s="329" t="s">
        <v>4663</v>
      </c>
      <c r="AI378" s="267" t="s">
        <v>825</v>
      </c>
      <c r="AJ378" s="265" t="s">
        <v>825</v>
      </c>
      <c r="AK378" s="249" t="s">
        <v>825</v>
      </c>
      <c r="AL378" s="253" t="s">
        <v>847</v>
      </c>
      <c r="AM378" s="249" t="s">
        <v>1116</v>
      </c>
      <c r="AN378" s="249" t="s">
        <v>22</v>
      </c>
      <c r="AO378" s="249" t="s">
        <v>13</v>
      </c>
      <c r="AP378" s="249"/>
      <c r="AQ378" s="254"/>
      <c r="AR378" s="249"/>
      <c r="AS378" s="249"/>
      <c r="AT378" s="251"/>
      <c r="AU378" s="251"/>
      <c r="AV378" s="251"/>
      <c r="AW378" s="251"/>
      <c r="AX378" s="251"/>
      <c r="AY378" s="250">
        <f t="shared" si="65"/>
        <v>0</v>
      </c>
      <c r="AZ378" s="250"/>
      <c r="BA378" s="250">
        <f t="shared" si="72"/>
        <v>1691.44</v>
      </c>
      <c r="BB378" s="270" t="s">
        <v>1253</v>
      </c>
      <c r="BC378" s="269"/>
      <c r="BD378" s="269"/>
      <c r="BE378" s="269"/>
      <c r="BF378" s="269"/>
      <c r="BG378" s="269"/>
      <c r="BH378" s="249"/>
      <c r="BI378" s="256"/>
    </row>
    <row r="379" spans="1:61" ht="30" hidden="1" customHeight="1" x14ac:dyDescent="0.3">
      <c r="A379" s="245" t="s">
        <v>1999</v>
      </c>
      <c r="B379" s="250">
        <v>1216</v>
      </c>
      <c r="C379" s="249">
        <v>2023</v>
      </c>
      <c r="D379" s="249"/>
      <c r="E379" s="249" t="s">
        <v>812</v>
      </c>
      <c r="F379" s="249" t="s">
        <v>813</v>
      </c>
      <c r="G379" s="250">
        <f t="shared" ca="1" si="67"/>
        <v>-176</v>
      </c>
      <c r="H379" s="251">
        <v>45148</v>
      </c>
      <c r="I379" s="249">
        <f t="shared" si="71"/>
        <v>69</v>
      </c>
      <c r="J379" s="251">
        <v>45217</v>
      </c>
      <c r="K379" s="249" t="str">
        <f t="shared" si="68"/>
        <v>DENTRO DO PRAZO</v>
      </c>
      <c r="L379" s="249" t="s">
        <v>1105</v>
      </c>
      <c r="M379" s="250">
        <v>1909</v>
      </c>
      <c r="N379" s="249" t="s">
        <v>914</v>
      </c>
      <c r="O379" s="249" t="s">
        <v>816</v>
      </c>
      <c r="P379" s="249" t="s">
        <v>1106</v>
      </c>
      <c r="Q379" s="249" t="s">
        <v>1107</v>
      </c>
      <c r="R379" s="249" t="s">
        <v>1108</v>
      </c>
      <c r="S379" s="249" t="s">
        <v>1109</v>
      </c>
      <c r="T379" s="249" t="s">
        <v>1110</v>
      </c>
      <c r="U379" s="251">
        <v>45219</v>
      </c>
      <c r="V379" s="235" t="s">
        <v>4664</v>
      </c>
      <c r="W379" s="251">
        <v>45582</v>
      </c>
      <c r="X379" s="249"/>
      <c r="Y379" s="249" t="s">
        <v>1111</v>
      </c>
      <c r="Z379" s="252" t="s">
        <v>2013</v>
      </c>
      <c r="AA379" s="252" t="s">
        <v>825</v>
      </c>
      <c r="AB379" s="252" t="s">
        <v>825</v>
      </c>
      <c r="AC379" s="252" t="s">
        <v>2014</v>
      </c>
      <c r="AD379" s="252" t="s">
        <v>1112</v>
      </c>
      <c r="AE379" s="331">
        <f t="shared" si="73"/>
        <v>1290</v>
      </c>
      <c r="AF379" s="331"/>
      <c r="AG379" s="329"/>
      <c r="AH379" s="329">
        <f>860+430</f>
        <v>1290</v>
      </c>
      <c r="AI379" s="267"/>
      <c r="AJ379" s="265" t="s">
        <v>1113</v>
      </c>
      <c r="AK379" s="249" t="s">
        <v>1114</v>
      </c>
      <c r="AL379" s="253" t="s">
        <v>1620</v>
      </c>
      <c r="AM379" s="249" t="s">
        <v>1116</v>
      </c>
      <c r="AN379" s="249" t="s">
        <v>22</v>
      </c>
      <c r="AO379" s="249" t="s">
        <v>13</v>
      </c>
      <c r="AP379" s="249" t="s">
        <v>1117</v>
      </c>
      <c r="AQ379" s="254" t="s">
        <v>1118</v>
      </c>
      <c r="AR379" s="249" t="s">
        <v>1119</v>
      </c>
      <c r="AS379" s="249"/>
      <c r="AT379" s="251">
        <v>45155</v>
      </c>
      <c r="AU379" s="251">
        <v>45162</v>
      </c>
      <c r="AV379" s="251">
        <v>45162</v>
      </c>
      <c r="AW379" s="251">
        <v>45217</v>
      </c>
      <c r="AX379" s="251">
        <v>45219</v>
      </c>
      <c r="AY379" s="250">
        <f t="shared" si="65"/>
        <v>45219</v>
      </c>
      <c r="AZ379" s="250"/>
      <c r="BA379" s="250">
        <f t="shared" si="72"/>
        <v>1290</v>
      </c>
      <c r="BB379" s="270" t="s">
        <v>4665</v>
      </c>
      <c r="BC379" s="269"/>
      <c r="BD379" s="269"/>
      <c r="BE379" s="269"/>
      <c r="BF379" s="269"/>
      <c r="BG379" s="269"/>
      <c r="BH379" s="249" t="s">
        <v>4666</v>
      </c>
    </row>
    <row r="380" spans="1:61" ht="30" hidden="1" customHeight="1" x14ac:dyDescent="0.3">
      <c r="A380" s="245" t="s">
        <v>1999</v>
      </c>
      <c r="B380" s="250">
        <v>1222</v>
      </c>
      <c r="C380" s="249">
        <v>2023</v>
      </c>
      <c r="D380" s="249"/>
      <c r="E380" s="249" t="s">
        <v>812</v>
      </c>
      <c r="F380" s="249" t="s">
        <v>813</v>
      </c>
      <c r="G380" s="250">
        <f t="shared" ca="1" si="67"/>
        <v>-244</v>
      </c>
      <c r="H380" s="251">
        <v>45152</v>
      </c>
      <c r="I380" s="249">
        <f t="shared" si="71"/>
        <v>-3</v>
      </c>
      <c r="J380" s="251">
        <v>45149</v>
      </c>
      <c r="K380" s="249" t="str">
        <f t="shared" si="68"/>
        <v>RETROATIVO</v>
      </c>
      <c r="L380" s="249" t="s">
        <v>1176</v>
      </c>
      <c r="M380" s="250">
        <v>1949</v>
      </c>
      <c r="N380" s="249" t="s">
        <v>1016</v>
      </c>
      <c r="O380" s="249" t="s">
        <v>816</v>
      </c>
      <c r="P380" s="249" t="s">
        <v>817</v>
      </c>
      <c r="Q380" s="249" t="s">
        <v>1177</v>
      </c>
      <c r="R380" s="249" t="s">
        <v>1177</v>
      </c>
      <c r="S380" s="249" t="s">
        <v>1178</v>
      </c>
      <c r="T380" s="249" t="s">
        <v>1179</v>
      </c>
      <c r="U380" s="251">
        <v>45162</v>
      </c>
      <c r="V380" s="235" t="s">
        <v>4667</v>
      </c>
      <c r="W380" s="251">
        <v>45271</v>
      </c>
      <c r="X380" s="249"/>
      <c r="Y380" s="249" t="s">
        <v>906</v>
      </c>
      <c r="Z380" s="252" t="s">
        <v>2013</v>
      </c>
      <c r="AA380" s="252" t="s">
        <v>825</v>
      </c>
      <c r="AB380" s="252" t="s">
        <v>825</v>
      </c>
      <c r="AC380" s="252" t="s">
        <v>2014</v>
      </c>
      <c r="AD380" s="252" t="s">
        <v>1182</v>
      </c>
      <c r="AE380" s="331">
        <f t="shared" si="73"/>
        <v>8075.68</v>
      </c>
      <c r="AF380" s="331"/>
      <c r="AG380" s="329"/>
      <c r="AH380" s="329">
        <v>8075.68</v>
      </c>
      <c r="AI380" s="267" t="s">
        <v>825</v>
      </c>
      <c r="AJ380" s="265" t="s">
        <v>825</v>
      </c>
      <c r="AK380" s="249" t="s">
        <v>825</v>
      </c>
      <c r="AL380" s="253" t="s">
        <v>907</v>
      </c>
      <c r="AM380" s="249" t="s">
        <v>828</v>
      </c>
      <c r="AN380" s="249" t="s">
        <v>829</v>
      </c>
      <c r="AO380" s="249" t="s">
        <v>1132</v>
      </c>
      <c r="AP380" s="249" t="s">
        <v>1184</v>
      </c>
      <c r="AQ380" s="282" t="s">
        <v>1185</v>
      </c>
      <c r="AR380" s="249" t="s">
        <v>1186</v>
      </c>
      <c r="AS380" s="249"/>
      <c r="AT380" s="251">
        <v>45159</v>
      </c>
      <c r="AU380" s="251">
        <v>45154</v>
      </c>
      <c r="AV380" s="251">
        <v>45154</v>
      </c>
      <c r="AW380" s="251">
        <v>45159</v>
      </c>
      <c r="AX380" s="251">
        <v>45162</v>
      </c>
      <c r="AY380" s="250">
        <f t="shared" si="65"/>
        <v>45162</v>
      </c>
      <c r="AZ380" s="250"/>
      <c r="BA380" s="250">
        <f t="shared" si="72"/>
        <v>8075.68</v>
      </c>
      <c r="BB380" s="254" t="s">
        <v>1187</v>
      </c>
      <c r="BC380" s="269"/>
      <c r="BD380" s="269"/>
      <c r="BE380" s="269"/>
      <c r="BF380" s="269"/>
      <c r="BG380" s="269"/>
      <c r="BH380" s="249"/>
    </row>
    <row r="381" spans="1:61" ht="30" hidden="1" customHeight="1" x14ac:dyDescent="0.35">
      <c r="A381" s="245" t="s">
        <v>1999</v>
      </c>
      <c r="B381" s="250">
        <v>1225</v>
      </c>
      <c r="C381" s="249">
        <v>2023</v>
      </c>
      <c r="D381" s="249"/>
      <c r="E381" s="249" t="s">
        <v>812</v>
      </c>
      <c r="F381" s="249" t="s">
        <v>813</v>
      </c>
      <c r="G381" s="250">
        <f t="shared" ca="1" si="67"/>
        <v>-234</v>
      </c>
      <c r="H381" s="251">
        <v>45153</v>
      </c>
      <c r="I381" s="249">
        <f t="shared" si="71"/>
        <v>6</v>
      </c>
      <c r="J381" s="251">
        <v>45159</v>
      </c>
      <c r="K381" s="249" t="str">
        <f t="shared" si="68"/>
        <v>FORA DE PRAZO</v>
      </c>
      <c r="L381" s="249" t="s">
        <v>1309</v>
      </c>
      <c r="M381" s="250">
        <v>1974</v>
      </c>
      <c r="N381" s="249" t="s">
        <v>879</v>
      </c>
      <c r="O381" s="249" t="s">
        <v>816</v>
      </c>
      <c r="P381" s="249" t="s">
        <v>817</v>
      </c>
      <c r="Q381" s="249" t="s">
        <v>1310</v>
      </c>
      <c r="R381" s="249" t="s">
        <v>1311</v>
      </c>
      <c r="S381" s="249" t="s">
        <v>1312</v>
      </c>
      <c r="T381" s="249" t="s">
        <v>1313</v>
      </c>
      <c r="U381" s="251">
        <v>45154</v>
      </c>
      <c r="V381" s="235" t="s">
        <v>4668</v>
      </c>
      <c r="W381" s="251">
        <v>45271</v>
      </c>
      <c r="X381" s="249"/>
      <c r="Y381" s="249" t="s">
        <v>906</v>
      </c>
      <c r="Z381" s="252" t="s">
        <v>2013</v>
      </c>
      <c r="AA381" s="252" t="s">
        <v>825</v>
      </c>
      <c r="AB381" s="252" t="s">
        <v>825</v>
      </c>
      <c r="AC381" s="252" t="s">
        <v>2014</v>
      </c>
      <c r="AD381" s="252" t="s">
        <v>1316</v>
      </c>
      <c r="AE381" s="331">
        <f t="shared" si="73"/>
        <v>4307.04</v>
      </c>
      <c r="AF381" s="331"/>
      <c r="AG381" s="329"/>
      <c r="AH381" s="335" t="s">
        <v>4669</v>
      </c>
      <c r="AI381" s="267" t="s">
        <v>825</v>
      </c>
      <c r="AJ381" s="265" t="s">
        <v>825</v>
      </c>
      <c r="AK381" s="249" t="s">
        <v>825</v>
      </c>
      <c r="AL381" s="253" t="s">
        <v>907</v>
      </c>
      <c r="AM381" s="249" t="s">
        <v>997</v>
      </c>
      <c r="AN381" s="249" t="s">
        <v>829</v>
      </c>
      <c r="AO381" s="249" t="s">
        <v>1132</v>
      </c>
      <c r="AP381" s="249" t="s">
        <v>1318</v>
      </c>
      <c r="AQ381" s="270" t="s">
        <v>1319</v>
      </c>
      <c r="AR381" s="249" t="s">
        <v>1320</v>
      </c>
      <c r="AS381" s="249"/>
      <c r="AT381" s="251">
        <v>45160</v>
      </c>
      <c r="AU381" s="251">
        <v>45154</v>
      </c>
      <c r="AV381" s="251">
        <v>45154</v>
      </c>
      <c r="AW381" s="251">
        <v>45160</v>
      </c>
      <c r="AX381" s="251">
        <v>45174</v>
      </c>
      <c r="AY381" s="250">
        <f t="shared" si="65"/>
        <v>45174</v>
      </c>
      <c r="AZ381" s="250"/>
      <c r="BA381" s="250">
        <f t="shared" si="72"/>
        <v>4307.04</v>
      </c>
      <c r="BB381" s="270" t="s">
        <v>1321</v>
      </c>
      <c r="BC381" s="269"/>
      <c r="BD381" s="269"/>
      <c r="BE381" s="269"/>
      <c r="BF381" s="269"/>
      <c r="BG381" s="269"/>
      <c r="BH381" s="249"/>
    </row>
    <row r="382" spans="1:61" ht="30" hidden="1" customHeight="1" x14ac:dyDescent="0.35">
      <c r="A382" s="245" t="s">
        <v>1999</v>
      </c>
      <c r="B382" s="250">
        <v>1227</v>
      </c>
      <c r="C382" s="249">
        <v>2023</v>
      </c>
      <c r="D382" s="249"/>
      <c r="E382" s="249" t="s">
        <v>812</v>
      </c>
      <c r="F382" s="249" t="s">
        <v>813</v>
      </c>
      <c r="G382" s="250">
        <f t="shared" ca="1" si="67"/>
        <v>-271</v>
      </c>
      <c r="H382" s="251">
        <v>45154</v>
      </c>
      <c r="I382" s="249">
        <f t="shared" si="71"/>
        <v>-32</v>
      </c>
      <c r="J382" s="251">
        <v>45122</v>
      </c>
      <c r="K382" s="249" t="str">
        <f t="shared" si="68"/>
        <v>RETROATIVO</v>
      </c>
      <c r="L382" s="249" t="s">
        <v>1254</v>
      </c>
      <c r="M382" s="250">
        <v>2007</v>
      </c>
      <c r="N382" s="249" t="s">
        <v>879</v>
      </c>
      <c r="O382" s="249" t="s">
        <v>816</v>
      </c>
      <c r="P382" s="249" t="s">
        <v>817</v>
      </c>
      <c r="Q382" s="249" t="s">
        <v>1255</v>
      </c>
      <c r="R382" s="249" t="s">
        <v>1256</v>
      </c>
      <c r="S382" s="249" t="s">
        <v>1257</v>
      </c>
      <c r="T382" s="249" t="s">
        <v>1258</v>
      </c>
      <c r="U382" s="251">
        <v>45162</v>
      </c>
      <c r="V382" s="235" t="s">
        <v>4670</v>
      </c>
      <c r="W382" s="251">
        <v>45245</v>
      </c>
      <c r="X382" s="249"/>
      <c r="Y382" s="249" t="s">
        <v>1260</v>
      </c>
      <c r="Z382" s="252" t="s">
        <v>2013</v>
      </c>
      <c r="AA382" s="252" t="s">
        <v>825</v>
      </c>
      <c r="AB382" s="252" t="s">
        <v>825</v>
      </c>
      <c r="AC382" s="252" t="s">
        <v>2014</v>
      </c>
      <c r="AD382" s="252" t="s">
        <v>1262</v>
      </c>
      <c r="AE382" s="331">
        <f t="shared" si="73"/>
        <v>0</v>
      </c>
      <c r="AF382" s="331">
        <v>15000</v>
      </c>
      <c r="AG382" s="329"/>
      <c r="AH382" s="335" t="s">
        <v>4671</v>
      </c>
      <c r="AI382" s="267" t="s">
        <v>825</v>
      </c>
      <c r="AJ382" s="265" t="s">
        <v>825</v>
      </c>
      <c r="AK382" s="249" t="s">
        <v>825</v>
      </c>
      <c r="AL382" s="253" t="s">
        <v>1276</v>
      </c>
      <c r="AM382" s="249" t="s">
        <v>1948</v>
      </c>
      <c r="AN382" s="249" t="s">
        <v>26</v>
      </c>
      <c r="AO382" s="249" t="s">
        <v>1132</v>
      </c>
      <c r="AP382" s="249" t="s">
        <v>1264</v>
      </c>
      <c r="AQ382" s="270" t="s">
        <v>1265</v>
      </c>
      <c r="AR382" s="249" t="s">
        <v>1266</v>
      </c>
      <c r="AS382" s="249"/>
      <c r="AT382" s="251">
        <v>45159</v>
      </c>
      <c r="AU382" s="251">
        <v>45155</v>
      </c>
      <c r="AV382" s="251">
        <v>45159</v>
      </c>
      <c r="AW382" s="251">
        <v>45159</v>
      </c>
      <c r="AX382" s="251">
        <v>45162</v>
      </c>
      <c r="AY382" s="250">
        <f t="shared" si="65"/>
        <v>45162</v>
      </c>
      <c r="AZ382" s="250"/>
      <c r="BA382" s="250">
        <f t="shared" si="72"/>
        <v>15000</v>
      </c>
      <c r="BB382" s="270" t="s">
        <v>1267</v>
      </c>
      <c r="BC382" s="269"/>
      <c r="BD382" s="269"/>
      <c r="BE382" s="269"/>
      <c r="BF382" s="269"/>
      <c r="BG382" s="273">
        <v>45314</v>
      </c>
      <c r="BH382" s="249"/>
    </row>
    <row r="383" spans="1:61" ht="30" hidden="1" customHeight="1" x14ac:dyDescent="0.3">
      <c r="A383" s="245" t="s">
        <v>1999</v>
      </c>
      <c r="B383" s="250">
        <v>1230</v>
      </c>
      <c r="C383" s="249">
        <v>2023</v>
      </c>
      <c r="D383" s="249"/>
      <c r="E383" s="249" t="s">
        <v>812</v>
      </c>
      <c r="F383" s="249" t="s">
        <v>813</v>
      </c>
      <c r="G383" s="250">
        <f t="shared" ca="1" si="67"/>
        <v>-179</v>
      </c>
      <c r="H383" s="251">
        <v>45155</v>
      </c>
      <c r="I383" s="249">
        <f t="shared" si="71"/>
        <v>59</v>
      </c>
      <c r="J383" s="251">
        <v>45214</v>
      </c>
      <c r="K383" s="249" t="str">
        <f t="shared" si="68"/>
        <v>DENTRO DO PRAZO</v>
      </c>
      <c r="L383" s="249" t="s">
        <v>1039</v>
      </c>
      <c r="M383" s="250">
        <v>2005</v>
      </c>
      <c r="N383" s="249" t="s">
        <v>1016</v>
      </c>
      <c r="O383" s="249" t="s">
        <v>816</v>
      </c>
      <c r="P383" s="249" t="s">
        <v>817</v>
      </c>
      <c r="Q383" s="249" t="s">
        <v>1040</v>
      </c>
      <c r="R383" s="249" t="s">
        <v>1041</v>
      </c>
      <c r="S383" s="249" t="s">
        <v>1042</v>
      </c>
      <c r="T383" s="249" t="s">
        <v>1043</v>
      </c>
      <c r="U383" s="251">
        <v>45175</v>
      </c>
      <c r="V383" s="235" t="s">
        <v>4672</v>
      </c>
      <c r="W383" s="251">
        <v>45214</v>
      </c>
      <c r="X383" s="249"/>
      <c r="Y383" s="249" t="s">
        <v>1044</v>
      </c>
      <c r="Z383" s="252" t="s">
        <v>2013</v>
      </c>
      <c r="AA383" s="252" t="s">
        <v>825</v>
      </c>
      <c r="AB383" s="252" t="s">
        <v>825</v>
      </c>
      <c r="AC383" s="252" t="s">
        <v>2014</v>
      </c>
      <c r="AD383" s="252" t="s">
        <v>1046</v>
      </c>
      <c r="AE383" s="331">
        <f t="shared" si="73"/>
        <v>0</v>
      </c>
      <c r="AF383" s="331">
        <v>23500</v>
      </c>
      <c r="AG383" s="329"/>
      <c r="AH383" s="329">
        <v>23500</v>
      </c>
      <c r="AI383" s="267" t="s">
        <v>825</v>
      </c>
      <c r="AJ383" s="265" t="s">
        <v>825</v>
      </c>
      <c r="AK383" s="249" t="s">
        <v>825</v>
      </c>
      <c r="AL383" s="253" t="s">
        <v>1276</v>
      </c>
      <c r="AM383" s="249" t="s">
        <v>873</v>
      </c>
      <c r="AN383" s="249" t="s">
        <v>28</v>
      </c>
      <c r="AO383" s="249" t="s">
        <v>1132</v>
      </c>
      <c r="AP383" s="249" t="s">
        <v>1047</v>
      </c>
      <c r="AQ383" s="270" t="s">
        <v>1048</v>
      </c>
      <c r="AR383" s="249" t="s">
        <v>1049</v>
      </c>
      <c r="AS383" s="249"/>
      <c r="AT383" s="251">
        <v>45169</v>
      </c>
      <c r="AU383" s="251">
        <v>45159</v>
      </c>
      <c r="AV383" s="251">
        <v>45168</v>
      </c>
      <c r="AW383" s="251">
        <v>45169</v>
      </c>
      <c r="AX383" s="251">
        <v>45180</v>
      </c>
      <c r="AY383" s="250">
        <f t="shared" ref="AY383:AY446" si="74">AX383-AS383</f>
        <v>45180</v>
      </c>
      <c r="AZ383" s="250"/>
      <c r="BA383" s="250">
        <f t="shared" si="72"/>
        <v>23500</v>
      </c>
      <c r="BB383" s="254" t="s">
        <v>1050</v>
      </c>
      <c r="BC383" s="269"/>
      <c r="BD383" s="269"/>
      <c r="BE383" s="269"/>
      <c r="BF383" s="269"/>
      <c r="BG383" s="273">
        <v>44949</v>
      </c>
      <c r="BH383" s="249"/>
    </row>
    <row r="384" spans="1:61" ht="30" hidden="1" customHeight="1" x14ac:dyDescent="0.3">
      <c r="A384" s="245" t="s">
        <v>1999</v>
      </c>
      <c r="B384" s="250">
        <v>1235</v>
      </c>
      <c r="C384" s="249">
        <v>2023</v>
      </c>
      <c r="D384" s="249"/>
      <c r="E384" s="249" t="s">
        <v>812</v>
      </c>
      <c r="F384" s="249" t="s">
        <v>813</v>
      </c>
      <c r="G384" s="250">
        <f t="shared" ca="1" si="67"/>
        <v>-225</v>
      </c>
      <c r="H384" s="251">
        <v>45159</v>
      </c>
      <c r="I384" s="249">
        <f t="shared" si="71"/>
        <v>9</v>
      </c>
      <c r="J384" s="251">
        <v>45168</v>
      </c>
      <c r="K384" s="249" t="str">
        <f t="shared" si="68"/>
        <v>FORA DE PRAZO</v>
      </c>
      <c r="L384" s="249" t="s">
        <v>878</v>
      </c>
      <c r="M384" s="250">
        <v>2092</v>
      </c>
      <c r="N384" s="249" t="s">
        <v>879</v>
      </c>
      <c r="O384" s="249" t="s">
        <v>816</v>
      </c>
      <c r="P384" s="249" t="s">
        <v>817</v>
      </c>
      <c r="Q384" s="249" t="s">
        <v>880</v>
      </c>
      <c r="R384" s="249" t="s">
        <v>881</v>
      </c>
      <c r="S384" s="249" t="s">
        <v>882</v>
      </c>
      <c r="T384" s="249" t="s">
        <v>883</v>
      </c>
      <c r="U384" s="251">
        <v>45166</v>
      </c>
      <c r="V384" s="235" t="s">
        <v>4673</v>
      </c>
      <c r="W384" s="251">
        <v>45260</v>
      </c>
      <c r="X384" s="249"/>
      <c r="Y384" s="249" t="s">
        <v>885</v>
      </c>
      <c r="Z384" s="252" t="s">
        <v>2013</v>
      </c>
      <c r="AA384" s="252" t="s">
        <v>825</v>
      </c>
      <c r="AB384" s="252" t="s">
        <v>825</v>
      </c>
      <c r="AC384" s="252" t="s">
        <v>2014</v>
      </c>
      <c r="AD384" s="252" t="s">
        <v>887</v>
      </c>
      <c r="AE384" s="331">
        <f t="shared" si="73"/>
        <v>0</v>
      </c>
      <c r="AF384" s="331">
        <v>13881</v>
      </c>
      <c r="AG384" s="329"/>
      <c r="AH384" s="329">
        <v>13881</v>
      </c>
      <c r="AI384" s="267" t="s">
        <v>825</v>
      </c>
      <c r="AJ384" s="265" t="s">
        <v>825</v>
      </c>
      <c r="AK384" s="249" t="s">
        <v>825</v>
      </c>
      <c r="AL384" s="253" t="s">
        <v>907</v>
      </c>
      <c r="AM384" s="249" t="s">
        <v>873</v>
      </c>
      <c r="AN384" s="249" t="s">
        <v>28</v>
      </c>
      <c r="AO384" s="249" t="s">
        <v>1132</v>
      </c>
      <c r="AP384" s="248">
        <v>19982862582</v>
      </c>
      <c r="AQ384" s="270" t="s">
        <v>889</v>
      </c>
      <c r="AR384" s="249" t="s">
        <v>890</v>
      </c>
      <c r="AS384" s="249"/>
      <c r="AT384" s="251">
        <v>45162</v>
      </c>
      <c r="AU384" s="251">
        <v>45160</v>
      </c>
      <c r="AV384" s="251">
        <v>45161</v>
      </c>
      <c r="AW384" s="251">
        <v>45162</v>
      </c>
      <c r="AX384" s="251">
        <v>45166</v>
      </c>
      <c r="AY384" s="250">
        <f t="shared" si="74"/>
        <v>45166</v>
      </c>
      <c r="AZ384" s="250"/>
      <c r="BA384" s="250">
        <f t="shared" si="72"/>
        <v>13881</v>
      </c>
      <c r="BB384" s="270" t="s">
        <v>891</v>
      </c>
      <c r="BC384" s="269"/>
      <c r="BD384" s="269"/>
      <c r="BE384" s="269"/>
      <c r="BF384" s="269"/>
      <c r="BG384" s="273">
        <v>44949</v>
      </c>
      <c r="BH384" s="249"/>
    </row>
    <row r="385" spans="1:60" ht="30" hidden="1" customHeight="1" x14ac:dyDescent="0.35">
      <c r="A385" s="245" t="s">
        <v>1999</v>
      </c>
      <c r="B385" s="250">
        <v>1236</v>
      </c>
      <c r="C385" s="249">
        <v>2023</v>
      </c>
      <c r="D385" s="249"/>
      <c r="E385" s="249" t="s">
        <v>812</v>
      </c>
      <c r="F385" s="249" t="s">
        <v>813</v>
      </c>
      <c r="G385" s="250">
        <f t="shared" ca="1" si="67"/>
        <v>-220</v>
      </c>
      <c r="H385" s="251">
        <v>45159</v>
      </c>
      <c r="I385" s="249">
        <f t="shared" ref="I385:I416" si="75">_xlfn.DAYS(J385,H385)</f>
        <v>14</v>
      </c>
      <c r="J385" s="251">
        <v>45173</v>
      </c>
      <c r="K385" s="249" t="str">
        <f t="shared" si="68"/>
        <v>FORA DE PRAZO</v>
      </c>
      <c r="L385" s="249" t="s">
        <v>1443</v>
      </c>
      <c r="M385" s="250">
        <v>2097</v>
      </c>
      <c r="N385" s="249" t="s">
        <v>879</v>
      </c>
      <c r="O385" s="249" t="s">
        <v>816</v>
      </c>
      <c r="P385" s="249" t="s">
        <v>817</v>
      </c>
      <c r="Q385" s="249" t="s">
        <v>1444</v>
      </c>
      <c r="R385" s="249" t="s">
        <v>1445</v>
      </c>
      <c r="S385" s="249" t="s">
        <v>1446</v>
      </c>
      <c r="T385" s="249" t="s">
        <v>1447</v>
      </c>
      <c r="U385" s="251">
        <v>45174</v>
      </c>
      <c r="V385" s="235" t="s">
        <v>4674</v>
      </c>
      <c r="W385" s="251">
        <v>45174</v>
      </c>
      <c r="X385" s="249"/>
      <c r="Y385" s="249" t="s">
        <v>823</v>
      </c>
      <c r="Z385" s="252" t="s">
        <v>2013</v>
      </c>
      <c r="AA385" s="252" t="s">
        <v>825</v>
      </c>
      <c r="AB385" s="252" t="s">
        <v>825</v>
      </c>
      <c r="AC385" s="252" t="s">
        <v>2014</v>
      </c>
      <c r="AD385" s="252" t="s">
        <v>1150</v>
      </c>
      <c r="AE385" s="331">
        <f t="shared" si="73"/>
        <v>0</v>
      </c>
      <c r="AF385" s="331">
        <v>4000</v>
      </c>
      <c r="AG385" s="329"/>
      <c r="AH385" s="335" t="s">
        <v>3989</v>
      </c>
      <c r="AI385" s="267" t="s">
        <v>825</v>
      </c>
      <c r="AJ385" s="265" t="s">
        <v>825</v>
      </c>
      <c r="AK385" s="249" t="s">
        <v>825</v>
      </c>
      <c r="AL385" s="253" t="s">
        <v>2484</v>
      </c>
      <c r="AM385" s="249" t="s">
        <v>828</v>
      </c>
      <c r="AN385" s="249" t="s">
        <v>908</v>
      </c>
      <c r="AO385" s="249" t="s">
        <v>1132</v>
      </c>
      <c r="AP385" s="248">
        <v>32988113060</v>
      </c>
      <c r="AQ385" s="269" t="s">
        <v>1449</v>
      </c>
      <c r="AR385" s="249" t="s">
        <v>1450</v>
      </c>
      <c r="AS385" s="249"/>
      <c r="AT385" s="251">
        <v>45168</v>
      </c>
      <c r="AU385" s="251">
        <v>45161</v>
      </c>
      <c r="AV385" s="251">
        <v>45161</v>
      </c>
      <c r="AW385" s="251">
        <v>45168</v>
      </c>
      <c r="AX385" s="251">
        <v>45174</v>
      </c>
      <c r="AY385" s="250">
        <f t="shared" si="74"/>
        <v>45174</v>
      </c>
      <c r="AZ385" s="250"/>
      <c r="BA385" s="250">
        <f t="shared" si="72"/>
        <v>4000</v>
      </c>
      <c r="BB385" s="270" t="s">
        <v>1451</v>
      </c>
      <c r="BC385" s="269"/>
      <c r="BD385" s="269"/>
      <c r="BE385" s="269"/>
      <c r="BF385" s="269"/>
      <c r="BG385" s="273">
        <v>45314</v>
      </c>
      <c r="BH385" s="249"/>
    </row>
    <row r="386" spans="1:60" ht="30" hidden="1" customHeight="1" x14ac:dyDescent="0.35">
      <c r="A386" s="245" t="s">
        <v>1999</v>
      </c>
      <c r="B386" s="250">
        <v>1237</v>
      </c>
      <c r="C386" s="249">
        <v>2023</v>
      </c>
      <c r="D386" s="249"/>
      <c r="E386" s="249" t="s">
        <v>836</v>
      </c>
      <c r="F386" s="249" t="s">
        <v>813</v>
      </c>
      <c r="G386" s="250">
        <f t="shared" ca="1" si="67"/>
        <v>-181</v>
      </c>
      <c r="H386" s="251">
        <v>45159</v>
      </c>
      <c r="I386" s="249">
        <f t="shared" si="75"/>
        <v>53</v>
      </c>
      <c r="J386" s="251">
        <v>45212</v>
      </c>
      <c r="K386" s="249" t="str">
        <f t="shared" si="68"/>
        <v>DENTRO DO PRAZO</v>
      </c>
      <c r="L386" s="249" t="s">
        <v>4675</v>
      </c>
      <c r="M386" s="250">
        <v>2095</v>
      </c>
      <c r="N386" s="249" t="s">
        <v>879</v>
      </c>
      <c r="O386" s="249" t="s">
        <v>816</v>
      </c>
      <c r="P386" s="249" t="s">
        <v>817</v>
      </c>
      <c r="Q386" s="249" t="s">
        <v>1281</v>
      </c>
      <c r="R386" s="249" t="s">
        <v>1282</v>
      </c>
      <c r="S386" s="249" t="s">
        <v>1283</v>
      </c>
      <c r="T386" s="249" t="s">
        <v>1284</v>
      </c>
      <c r="U386" s="251">
        <v>45194</v>
      </c>
      <c r="V386" s="235" t="s">
        <v>4676</v>
      </c>
      <c r="W386" s="251">
        <v>45243</v>
      </c>
      <c r="X386" s="249"/>
      <c r="Y386" s="249" t="s">
        <v>823</v>
      </c>
      <c r="Z386" s="252" t="s">
        <v>2013</v>
      </c>
      <c r="AA386" s="252" t="s">
        <v>825</v>
      </c>
      <c r="AB386" s="252" t="s">
        <v>825</v>
      </c>
      <c r="AC386" s="252" t="s">
        <v>2014</v>
      </c>
      <c r="AD386" s="252" t="s">
        <v>1287</v>
      </c>
      <c r="AE386" s="331">
        <f t="shared" si="73"/>
        <v>0</v>
      </c>
      <c r="AF386" s="331">
        <f>4666.66+2333.33</f>
        <v>6999.99</v>
      </c>
      <c r="AG386" s="329"/>
      <c r="AH386" s="335">
        <v>6999.99</v>
      </c>
      <c r="AI386" s="267" t="s">
        <v>825</v>
      </c>
      <c r="AJ386" s="265" t="s">
        <v>825</v>
      </c>
      <c r="AK386" s="249" t="s">
        <v>825</v>
      </c>
      <c r="AL386" s="253" t="s">
        <v>1276</v>
      </c>
      <c r="AM386" s="249" t="s">
        <v>873</v>
      </c>
      <c r="AN386" s="249" t="s">
        <v>28</v>
      </c>
      <c r="AO386" s="249" t="s">
        <v>1132</v>
      </c>
      <c r="AP386" s="249" t="s">
        <v>1288</v>
      </c>
      <c r="AQ386" s="270" t="s">
        <v>1289</v>
      </c>
      <c r="AR386" s="249" t="s">
        <v>1290</v>
      </c>
      <c r="AS386" s="249"/>
      <c r="AT386" s="251">
        <v>45162</v>
      </c>
      <c r="AU386" s="251">
        <v>45162</v>
      </c>
      <c r="AV386" s="251">
        <v>45181</v>
      </c>
      <c r="AW386" s="251">
        <v>45194</v>
      </c>
      <c r="AX386" s="251">
        <v>45202</v>
      </c>
      <c r="AY386" s="250">
        <f t="shared" si="74"/>
        <v>45202</v>
      </c>
      <c r="AZ386" s="250"/>
      <c r="BA386" s="250">
        <f t="shared" si="72"/>
        <v>6999.99</v>
      </c>
      <c r="BB386" s="254" t="s">
        <v>1291</v>
      </c>
      <c r="BC386" s="269"/>
      <c r="BD386" s="269"/>
      <c r="BE386" s="269"/>
      <c r="BF386" s="269"/>
      <c r="BG386" s="269"/>
      <c r="BH386" s="249"/>
    </row>
    <row r="387" spans="1:60" s="414" customFormat="1" ht="30" hidden="1" customHeight="1" x14ac:dyDescent="0.35">
      <c r="A387" s="418" t="s">
        <v>1999</v>
      </c>
      <c r="B387" s="303">
        <v>1251</v>
      </c>
      <c r="C387" s="249">
        <v>2023</v>
      </c>
      <c r="D387" s="249"/>
      <c r="E387" s="249" t="s">
        <v>836</v>
      </c>
      <c r="F387" s="249" t="s">
        <v>813</v>
      </c>
      <c r="G387" s="250">
        <f t="shared" ca="1" si="67"/>
        <v>-230</v>
      </c>
      <c r="H387" s="251">
        <v>45160</v>
      </c>
      <c r="I387" s="249">
        <f t="shared" si="75"/>
        <v>3</v>
      </c>
      <c r="J387" s="251">
        <v>45163</v>
      </c>
      <c r="K387" s="249" t="str">
        <f t="shared" si="68"/>
        <v>FORA DE PRAZO</v>
      </c>
      <c r="L387" s="249" t="s">
        <v>4677</v>
      </c>
      <c r="M387" s="250" t="s">
        <v>2327</v>
      </c>
      <c r="N387" s="249" t="s">
        <v>839</v>
      </c>
      <c r="O387" s="287" t="s">
        <v>840</v>
      </c>
      <c r="P387" s="249" t="s">
        <v>1029</v>
      </c>
      <c r="Q387" s="287" t="s">
        <v>4678</v>
      </c>
      <c r="R387" s="249"/>
      <c r="S387" s="249" t="s">
        <v>4679</v>
      </c>
      <c r="T387" s="287" t="s">
        <v>4680</v>
      </c>
      <c r="U387" s="251">
        <v>45170</v>
      </c>
      <c r="V387" s="407" t="s">
        <v>4681</v>
      </c>
      <c r="W387" s="251">
        <v>45901</v>
      </c>
      <c r="X387" s="250">
        <f ca="1">W387-TODAY()</f>
        <v>508</v>
      </c>
      <c r="Y387" s="249" t="s">
        <v>1211</v>
      </c>
      <c r="Z387" s="252" t="s">
        <v>2013</v>
      </c>
      <c r="AA387" s="252" t="s">
        <v>825</v>
      </c>
      <c r="AB387" s="252" t="s">
        <v>825</v>
      </c>
      <c r="AC387" s="252"/>
      <c r="AD387" s="252" t="e">
        <f>Z387*24</f>
        <v>#VALUE!</v>
      </c>
      <c r="AE387" s="408" t="s">
        <v>2182</v>
      </c>
      <c r="AF387" s="408"/>
      <c r="AG387" s="408"/>
      <c r="AH387" s="415" t="s">
        <v>4682</v>
      </c>
      <c r="AI387" s="267" t="s">
        <v>825</v>
      </c>
      <c r="AJ387" s="265" t="s">
        <v>825</v>
      </c>
      <c r="AK387" s="249" t="s">
        <v>825</v>
      </c>
      <c r="AL387" s="253" t="s">
        <v>907</v>
      </c>
      <c r="AM387" s="249" t="s">
        <v>1581</v>
      </c>
      <c r="AN387" s="249" t="s">
        <v>1582</v>
      </c>
      <c r="AO387" s="249" t="s">
        <v>13</v>
      </c>
      <c r="AP387" s="249"/>
      <c r="AQ387" s="254"/>
      <c r="AR387" s="249"/>
      <c r="AS387" s="249"/>
      <c r="AT387" s="251"/>
      <c r="AU387" s="251"/>
      <c r="AV387" s="251"/>
      <c r="AW387" s="251"/>
      <c r="AX387" s="251"/>
      <c r="AY387" s="250">
        <f t="shared" si="74"/>
        <v>0</v>
      </c>
      <c r="AZ387" s="250"/>
      <c r="BA387" s="303">
        <f t="shared" si="72"/>
        <v>800</v>
      </c>
      <c r="BB387" s="413" t="s">
        <v>4683</v>
      </c>
      <c r="BC387" s="269"/>
      <c r="BD387" s="269"/>
      <c r="BE387" s="269"/>
      <c r="BF387" s="269"/>
      <c r="BG387" s="269"/>
      <c r="BH387" s="249"/>
    </row>
    <row r="388" spans="1:60" s="395" customFormat="1" ht="30" hidden="1" customHeight="1" x14ac:dyDescent="0.35">
      <c r="A388" s="398" t="s">
        <v>1999</v>
      </c>
      <c r="B388" s="383">
        <v>1255</v>
      </c>
      <c r="C388" s="249">
        <v>2023</v>
      </c>
      <c r="D388" s="249"/>
      <c r="E388" s="249" t="s">
        <v>836</v>
      </c>
      <c r="F388" s="249" t="s">
        <v>813</v>
      </c>
      <c r="G388" s="250">
        <f t="shared" ca="1" si="67"/>
        <v>-241</v>
      </c>
      <c r="H388" s="251">
        <v>45161</v>
      </c>
      <c r="I388" s="249">
        <f t="shared" si="75"/>
        <v>-9</v>
      </c>
      <c r="J388" s="251">
        <v>45152</v>
      </c>
      <c r="K388" s="249" t="str">
        <f t="shared" si="68"/>
        <v>RETROATIVO</v>
      </c>
      <c r="L388" s="249" t="s">
        <v>4684</v>
      </c>
      <c r="M388" s="250" t="s">
        <v>2327</v>
      </c>
      <c r="N388" s="249" t="s">
        <v>839</v>
      </c>
      <c r="O388" s="384" t="s">
        <v>840</v>
      </c>
      <c r="P388" s="249" t="s">
        <v>282</v>
      </c>
      <c r="Q388" s="384" t="s">
        <v>2359</v>
      </c>
      <c r="R388" s="249"/>
      <c r="S388" s="249" t="s">
        <v>2360</v>
      </c>
      <c r="T388" s="384" t="s">
        <v>2361</v>
      </c>
      <c r="U388" s="251">
        <v>45219</v>
      </c>
      <c r="V388" s="141" t="s">
        <v>4685</v>
      </c>
      <c r="W388" s="251">
        <v>45950</v>
      </c>
      <c r="X388" s="250">
        <f ca="1">W388-TODAY()</f>
        <v>557</v>
      </c>
      <c r="Y388" s="249" t="s">
        <v>921</v>
      </c>
      <c r="Z388" s="386">
        <v>14550</v>
      </c>
      <c r="AA388" s="252" t="s">
        <v>825</v>
      </c>
      <c r="AB388" s="386" t="s">
        <v>2363</v>
      </c>
      <c r="AC388" s="386" t="s">
        <v>2014</v>
      </c>
      <c r="AD388" s="386">
        <f>Z388*24</f>
        <v>349200</v>
      </c>
      <c r="AE388" s="387">
        <f>AG388+AH388-AF388</f>
        <v>0</v>
      </c>
      <c r="AF388" s="386">
        <v>21825</v>
      </c>
      <c r="AG388" s="388"/>
      <c r="AH388" s="389">
        <v>21825</v>
      </c>
      <c r="AI388" s="267">
        <v>0</v>
      </c>
      <c r="AJ388" s="265"/>
      <c r="AK388" s="249"/>
      <c r="AL388" s="253" t="s">
        <v>2137</v>
      </c>
      <c r="AM388" s="249" t="s">
        <v>1379</v>
      </c>
      <c r="AN388" s="249" t="s">
        <v>30</v>
      </c>
      <c r="AO388" s="249" t="s">
        <v>13</v>
      </c>
      <c r="AP388" s="249" t="s">
        <v>2364</v>
      </c>
      <c r="AQ388" s="269"/>
      <c r="AR388" s="249"/>
      <c r="AS388" s="253">
        <v>45161</v>
      </c>
      <c r="AT388" s="253">
        <v>45161</v>
      </c>
      <c r="AU388" s="253">
        <v>45163</v>
      </c>
      <c r="AV388" s="253">
        <v>45167</v>
      </c>
      <c r="AW388" s="253">
        <v>45223</v>
      </c>
      <c r="AX388" s="253">
        <v>45224</v>
      </c>
      <c r="AY388" s="250">
        <f t="shared" si="74"/>
        <v>63</v>
      </c>
      <c r="AZ388" s="250"/>
      <c r="BA388" s="250">
        <f t="shared" si="72"/>
        <v>21825</v>
      </c>
      <c r="BB388" s="400" t="s">
        <v>4686</v>
      </c>
      <c r="BC388" s="269"/>
      <c r="BD388" s="269"/>
      <c r="BE388" s="269"/>
      <c r="BF388" s="269"/>
      <c r="BG388" s="269"/>
      <c r="BH388" s="249"/>
    </row>
    <row r="389" spans="1:60" ht="30" hidden="1" customHeight="1" x14ac:dyDescent="0.35">
      <c r="A389" s="245" t="s">
        <v>1999</v>
      </c>
      <c r="B389" s="250">
        <v>1256</v>
      </c>
      <c r="C389" s="249">
        <v>2023</v>
      </c>
      <c r="D389" s="249"/>
      <c r="E389" s="249" t="s">
        <v>812</v>
      </c>
      <c r="F389" s="249" t="s">
        <v>813</v>
      </c>
      <c r="G389" s="250">
        <f t="shared" ca="1" si="67"/>
        <v>-138</v>
      </c>
      <c r="H389" s="251">
        <v>45161</v>
      </c>
      <c r="I389" s="249">
        <f t="shared" si="75"/>
        <v>94</v>
      </c>
      <c r="J389" s="251">
        <v>45255</v>
      </c>
      <c r="K389" s="249" t="str">
        <f t="shared" si="68"/>
        <v>DENTRO DO PRAZO</v>
      </c>
      <c r="L389" s="249" t="s">
        <v>1458</v>
      </c>
      <c r="M389" s="250">
        <v>2111</v>
      </c>
      <c r="N389" s="249" t="s">
        <v>879</v>
      </c>
      <c r="O389" s="249" t="s">
        <v>816</v>
      </c>
      <c r="P389" s="249" t="s">
        <v>817</v>
      </c>
      <c r="Q389" s="249" t="s">
        <v>1459</v>
      </c>
      <c r="R389" s="249" t="s">
        <v>1460</v>
      </c>
      <c r="S389" s="249" t="s">
        <v>1461</v>
      </c>
      <c r="T389" s="249" t="s">
        <v>1462</v>
      </c>
      <c r="U389" s="251">
        <v>45188</v>
      </c>
      <c r="V389" s="235" t="s">
        <v>4687</v>
      </c>
      <c r="W389" s="251">
        <v>45255</v>
      </c>
      <c r="X389" s="249"/>
      <c r="Y389" s="249" t="s">
        <v>1463</v>
      </c>
      <c r="Z389" s="252" t="s">
        <v>2013</v>
      </c>
      <c r="AA389" s="252" t="s">
        <v>825</v>
      </c>
      <c r="AB389" s="252" t="s">
        <v>825</v>
      </c>
      <c r="AC389" s="252" t="s">
        <v>2014</v>
      </c>
      <c r="AD389" s="252" t="s">
        <v>1464</v>
      </c>
      <c r="AE389" s="331">
        <f>AG389+AH389-AF389</f>
        <v>0</v>
      </c>
      <c r="AF389" s="331">
        <v>6000</v>
      </c>
      <c r="AG389" s="329"/>
      <c r="AH389" s="335">
        <v>6000</v>
      </c>
      <c r="AI389" s="267" t="s">
        <v>825</v>
      </c>
      <c r="AJ389" s="265" t="s">
        <v>825</v>
      </c>
      <c r="AK389" s="249" t="s">
        <v>825</v>
      </c>
      <c r="AL389" s="253" t="s">
        <v>1276</v>
      </c>
      <c r="AM389" s="249" t="s">
        <v>873</v>
      </c>
      <c r="AN389" s="249" t="s">
        <v>28</v>
      </c>
      <c r="AO389" s="249" t="s">
        <v>1132</v>
      </c>
      <c r="AP389" s="249" t="s">
        <v>1465</v>
      </c>
      <c r="AQ389" s="269" t="s">
        <v>1466</v>
      </c>
      <c r="AR389" s="249" t="s">
        <v>1467</v>
      </c>
      <c r="AS389" s="249"/>
      <c r="AT389" s="251">
        <v>45187</v>
      </c>
      <c r="AU389" s="251">
        <v>45163</v>
      </c>
      <c r="AV389" s="251">
        <v>45167</v>
      </c>
      <c r="AW389" s="251">
        <v>45187</v>
      </c>
      <c r="AX389" s="251">
        <v>45188</v>
      </c>
      <c r="AY389" s="250">
        <f t="shared" si="74"/>
        <v>45188</v>
      </c>
      <c r="AZ389" s="250"/>
      <c r="BA389" s="250">
        <f t="shared" si="72"/>
        <v>6000</v>
      </c>
      <c r="BB389" s="270" t="s">
        <v>1468</v>
      </c>
      <c r="BC389" s="269"/>
      <c r="BD389" s="269"/>
      <c r="BE389" s="269"/>
      <c r="BF389" s="269"/>
      <c r="BG389" s="273">
        <v>44949</v>
      </c>
      <c r="BH389" s="249"/>
    </row>
    <row r="390" spans="1:60" ht="30" hidden="1" customHeight="1" x14ac:dyDescent="0.3">
      <c r="A390" s="245" t="s">
        <v>1999</v>
      </c>
      <c r="B390" s="250">
        <v>1257</v>
      </c>
      <c r="C390" s="249">
        <v>2023</v>
      </c>
      <c r="D390" s="249"/>
      <c r="E390" s="249" t="s">
        <v>812</v>
      </c>
      <c r="F390" s="249" t="s">
        <v>1402</v>
      </c>
      <c r="G390" s="250">
        <f t="shared" ref="G390:G453" ca="1" si="76">J390-TODAY()</f>
        <v>-230</v>
      </c>
      <c r="H390" s="251">
        <v>45161</v>
      </c>
      <c r="I390" s="249">
        <f t="shared" si="75"/>
        <v>2</v>
      </c>
      <c r="J390" s="251">
        <v>45163</v>
      </c>
      <c r="K390" s="249" t="str">
        <f t="shared" ref="K390:K453" si="77">IF(I390&lt;=0,"RETROATIVO",IF(I390&lt;=15,"FORA DE PRAZO",IF(I390&gt;=15,"DENTRO DO PRAZO")))</f>
        <v>FORA DE PRAZO</v>
      </c>
      <c r="L390" s="249" t="s">
        <v>1403</v>
      </c>
      <c r="M390" s="250">
        <v>2131</v>
      </c>
      <c r="N390" s="249" t="s">
        <v>1016</v>
      </c>
      <c r="O390" s="249" t="s">
        <v>816</v>
      </c>
      <c r="P390" s="249" t="s">
        <v>817</v>
      </c>
      <c r="Q390" s="249" t="s">
        <v>1404</v>
      </c>
      <c r="R390" s="249" t="s">
        <v>1405</v>
      </c>
      <c r="S390" s="249" t="s">
        <v>1406</v>
      </c>
      <c r="T390" s="249" t="s">
        <v>1407</v>
      </c>
      <c r="U390" s="251" t="s">
        <v>1921</v>
      </c>
      <c r="V390" s="235" t="s">
        <v>4688</v>
      </c>
      <c r="W390" s="251">
        <v>45255</v>
      </c>
      <c r="X390" s="249"/>
      <c r="Y390" s="249" t="s">
        <v>885</v>
      </c>
      <c r="Z390" s="252" t="s">
        <v>2013</v>
      </c>
      <c r="AA390" s="252" t="s">
        <v>825</v>
      </c>
      <c r="AB390" s="252" t="s">
        <v>825</v>
      </c>
      <c r="AC390" s="252" t="s">
        <v>2014</v>
      </c>
      <c r="AD390" s="252" t="s">
        <v>1409</v>
      </c>
      <c r="AE390" s="331">
        <f>AG390+AH390-AF390</f>
        <v>0</v>
      </c>
      <c r="AF390" s="331"/>
      <c r="AG390" s="329"/>
      <c r="AH390" s="329">
        <v>0</v>
      </c>
      <c r="AI390" s="267" t="s">
        <v>825</v>
      </c>
      <c r="AJ390" s="265" t="s">
        <v>825</v>
      </c>
      <c r="AK390" s="249" t="s">
        <v>825</v>
      </c>
      <c r="AL390" s="253" t="s">
        <v>1276</v>
      </c>
      <c r="AM390" s="249" t="s">
        <v>873</v>
      </c>
      <c r="AN390" s="249" t="s">
        <v>28</v>
      </c>
      <c r="AO390" s="249" t="s">
        <v>1132</v>
      </c>
      <c r="AP390" s="249" t="s">
        <v>1234</v>
      </c>
      <c r="AQ390" s="270" t="s">
        <v>1235</v>
      </c>
      <c r="AR390" s="249" t="s">
        <v>1236</v>
      </c>
      <c r="AS390" s="249"/>
      <c r="AT390" s="251"/>
      <c r="AU390" s="251">
        <v>45161</v>
      </c>
      <c r="AV390" s="251">
        <v>45162</v>
      </c>
      <c r="AW390" s="251">
        <v>45163</v>
      </c>
      <c r="AX390" s="251"/>
      <c r="AY390" s="250">
        <f t="shared" si="74"/>
        <v>0</v>
      </c>
      <c r="AZ390" s="250"/>
      <c r="BA390" s="250">
        <f t="shared" si="72"/>
        <v>0</v>
      </c>
      <c r="BB390" s="283" t="s">
        <v>4689</v>
      </c>
      <c r="BC390" s="269"/>
      <c r="BD390" s="269"/>
      <c r="BE390" s="269"/>
      <c r="BF390" s="269"/>
      <c r="BG390" s="273">
        <v>44949</v>
      </c>
      <c r="BH390" s="249"/>
    </row>
    <row r="391" spans="1:60" s="395" customFormat="1" ht="30" hidden="1" customHeight="1" x14ac:dyDescent="0.35">
      <c r="A391" s="398" t="s">
        <v>1999</v>
      </c>
      <c r="B391" s="383">
        <v>1269</v>
      </c>
      <c r="C391" s="249">
        <v>2023</v>
      </c>
      <c r="D391" s="249"/>
      <c r="E391" s="249" t="s">
        <v>836</v>
      </c>
      <c r="F391" s="249" t="s">
        <v>813</v>
      </c>
      <c r="G391" s="250">
        <f t="shared" ca="1" si="76"/>
        <v>-236</v>
      </c>
      <c r="H391" s="251">
        <v>45162</v>
      </c>
      <c r="I391" s="249">
        <f t="shared" si="75"/>
        <v>-5</v>
      </c>
      <c r="J391" s="251">
        <v>45157</v>
      </c>
      <c r="K391" s="249" t="str">
        <f t="shared" si="77"/>
        <v>RETROATIVO</v>
      </c>
      <c r="L391" s="249" t="s">
        <v>4690</v>
      </c>
      <c r="M391" s="250" t="s">
        <v>2327</v>
      </c>
      <c r="N391" s="249" t="s">
        <v>879</v>
      </c>
      <c r="O391" s="384" t="s">
        <v>816</v>
      </c>
      <c r="P391" s="249" t="s">
        <v>817</v>
      </c>
      <c r="Q391" s="384" t="s">
        <v>4691</v>
      </c>
      <c r="R391" s="279" t="s">
        <v>4692</v>
      </c>
      <c r="S391" s="249" t="s">
        <v>4693</v>
      </c>
      <c r="T391" s="384" t="s">
        <v>4694</v>
      </c>
      <c r="U391" s="251">
        <v>45166</v>
      </c>
      <c r="V391" s="141" t="s">
        <v>4695</v>
      </c>
      <c r="W391" s="385">
        <v>45157</v>
      </c>
      <c r="X391" s="249"/>
      <c r="Y391" s="249" t="s">
        <v>885</v>
      </c>
      <c r="Z391" s="252" t="s">
        <v>2013</v>
      </c>
      <c r="AA391" s="252" t="s">
        <v>825</v>
      </c>
      <c r="AB391" s="252" t="s">
        <v>825</v>
      </c>
      <c r="AC391" s="252" t="s">
        <v>2014</v>
      </c>
      <c r="AD391" s="386" t="s">
        <v>1223</v>
      </c>
      <c r="AE391" s="387">
        <f>AG391+AH391-AF391</f>
        <v>0</v>
      </c>
      <c r="AF391" s="387">
        <v>3000</v>
      </c>
      <c r="AG391" s="388"/>
      <c r="AH391" s="389" t="s">
        <v>3995</v>
      </c>
      <c r="AI391" s="267" t="s">
        <v>825</v>
      </c>
      <c r="AJ391" s="265" t="s">
        <v>825</v>
      </c>
      <c r="AK391" s="249" t="s">
        <v>825</v>
      </c>
      <c r="AL391" s="253" t="s">
        <v>2484</v>
      </c>
      <c r="AM391" s="249" t="s">
        <v>828</v>
      </c>
      <c r="AN391" s="249" t="s">
        <v>908</v>
      </c>
      <c r="AO391" s="249" t="s">
        <v>1132</v>
      </c>
      <c r="AP391" s="249" t="s">
        <v>4696</v>
      </c>
      <c r="AQ391" s="270" t="s">
        <v>4697</v>
      </c>
      <c r="AR391" s="249" t="s">
        <v>4698</v>
      </c>
      <c r="AS391" s="249"/>
      <c r="AT391" s="251"/>
      <c r="AU391" s="251"/>
      <c r="AV391" s="251"/>
      <c r="AW391" s="251"/>
      <c r="AX391" s="251"/>
      <c r="AY391" s="250">
        <f t="shared" si="74"/>
        <v>0</v>
      </c>
      <c r="AZ391" s="250"/>
      <c r="BA391" s="250">
        <f t="shared" si="72"/>
        <v>3000</v>
      </c>
      <c r="BB391" s="394" t="s">
        <v>4699</v>
      </c>
      <c r="BC391" s="393"/>
      <c r="BD391" s="393"/>
      <c r="BE391" s="393"/>
      <c r="BF391" s="393"/>
      <c r="BG391" s="393"/>
      <c r="BH391" s="384"/>
    </row>
    <row r="392" spans="1:60" ht="30" hidden="1" customHeight="1" x14ac:dyDescent="0.35">
      <c r="A392" s="245" t="s">
        <v>1999</v>
      </c>
      <c r="B392" s="250">
        <v>1270</v>
      </c>
      <c r="C392" s="249">
        <v>2023</v>
      </c>
      <c r="D392" s="249"/>
      <c r="E392" s="249" t="s">
        <v>836</v>
      </c>
      <c r="F392" s="249" t="s">
        <v>813</v>
      </c>
      <c r="G392" s="250">
        <f t="shared" ca="1" si="76"/>
        <v>-202</v>
      </c>
      <c r="H392" s="251">
        <v>45156</v>
      </c>
      <c r="I392" s="249">
        <f t="shared" si="75"/>
        <v>35</v>
      </c>
      <c r="J392" s="251">
        <v>45191</v>
      </c>
      <c r="K392" s="249" t="str">
        <f t="shared" si="77"/>
        <v>DENTRO DO PRAZO</v>
      </c>
      <c r="L392" s="249" t="s">
        <v>1227</v>
      </c>
      <c r="M392" s="250">
        <v>2032</v>
      </c>
      <c r="N392" s="249" t="s">
        <v>879</v>
      </c>
      <c r="O392" s="249" t="s">
        <v>816</v>
      </c>
      <c r="P392" s="249" t="s">
        <v>817</v>
      </c>
      <c r="Q392" s="249" t="s">
        <v>1228</v>
      </c>
      <c r="R392" s="249" t="s">
        <v>1229</v>
      </c>
      <c r="S392" s="249" t="s">
        <v>1230</v>
      </c>
      <c r="T392" s="249" t="s">
        <v>1231</v>
      </c>
      <c r="U392" s="251">
        <v>45166</v>
      </c>
      <c r="V392" s="235" t="s">
        <v>4700</v>
      </c>
      <c r="W392" s="251">
        <v>45191</v>
      </c>
      <c r="X392" s="249"/>
      <c r="Y392" s="249" t="s">
        <v>885</v>
      </c>
      <c r="Z392" s="252" t="s">
        <v>2013</v>
      </c>
      <c r="AA392" s="252" t="s">
        <v>825</v>
      </c>
      <c r="AB392" s="252" t="s">
        <v>825</v>
      </c>
      <c r="AC392" s="252" t="s">
        <v>2014</v>
      </c>
      <c r="AD392" s="252" t="s">
        <v>1233</v>
      </c>
      <c r="AE392" s="331">
        <f>AG392+AH392-AF392</f>
        <v>0</v>
      </c>
      <c r="AF392" s="331">
        <v>55000</v>
      </c>
      <c r="AG392" s="329"/>
      <c r="AH392" s="335" t="s">
        <v>4701</v>
      </c>
      <c r="AI392" s="267" t="s">
        <v>825</v>
      </c>
      <c r="AJ392" s="265" t="s">
        <v>825</v>
      </c>
      <c r="AK392" s="249" t="s">
        <v>825</v>
      </c>
      <c r="AL392" s="253" t="s">
        <v>1276</v>
      </c>
      <c r="AM392" s="249" t="s">
        <v>873</v>
      </c>
      <c r="AN392" s="249" t="s">
        <v>28</v>
      </c>
      <c r="AO392" s="249" t="s">
        <v>1132</v>
      </c>
      <c r="AP392" s="249" t="s">
        <v>1234</v>
      </c>
      <c r="AQ392" s="254" t="s">
        <v>1235</v>
      </c>
      <c r="AR392" s="249" t="s">
        <v>1236</v>
      </c>
      <c r="AS392" s="249"/>
      <c r="AT392" s="251"/>
      <c r="AU392" s="251">
        <v>45161</v>
      </c>
      <c r="AV392" s="251">
        <v>45162</v>
      </c>
      <c r="AW392" s="251">
        <v>45163</v>
      </c>
      <c r="AX392" s="251"/>
      <c r="AY392" s="250">
        <f t="shared" si="74"/>
        <v>0</v>
      </c>
      <c r="AZ392" s="250"/>
      <c r="BA392" s="250">
        <f t="shared" si="72"/>
        <v>55000</v>
      </c>
      <c r="BB392" s="270" t="s">
        <v>1237</v>
      </c>
      <c r="BC392" s="269"/>
      <c r="BD392" s="269"/>
      <c r="BE392" s="269"/>
      <c r="BF392" s="269"/>
      <c r="BG392" s="269"/>
      <c r="BH392" s="249"/>
    </row>
    <row r="393" spans="1:60" s="414" customFormat="1" ht="30" hidden="1" customHeight="1" x14ac:dyDescent="0.35">
      <c r="A393" s="418" t="s">
        <v>1999</v>
      </c>
      <c r="B393" s="303">
        <v>1272</v>
      </c>
      <c r="C393" s="249">
        <v>2023</v>
      </c>
      <c r="D393" s="249"/>
      <c r="E393" s="249" t="s">
        <v>836</v>
      </c>
      <c r="F393" s="249" t="s">
        <v>813</v>
      </c>
      <c r="G393" s="250">
        <f t="shared" ca="1" si="76"/>
        <v>-631</v>
      </c>
      <c r="H393" s="251">
        <v>45166</v>
      </c>
      <c r="I393" s="249">
        <f t="shared" si="75"/>
        <v>-404</v>
      </c>
      <c r="J393" s="251">
        <v>44762</v>
      </c>
      <c r="K393" s="249" t="str">
        <f t="shared" si="77"/>
        <v>RETROATIVO</v>
      </c>
      <c r="L393" s="249" t="s">
        <v>4702</v>
      </c>
      <c r="M393" s="250">
        <v>2124</v>
      </c>
      <c r="N393" s="249" t="s">
        <v>839</v>
      </c>
      <c r="O393" s="287" t="s">
        <v>840</v>
      </c>
      <c r="P393" s="249" t="s">
        <v>841</v>
      </c>
      <c r="Q393" s="287" t="s">
        <v>2639</v>
      </c>
      <c r="R393" s="249"/>
      <c r="S393" s="249" t="s">
        <v>2640</v>
      </c>
      <c r="T393" s="287" t="s">
        <v>2641</v>
      </c>
      <c r="U393" s="251">
        <v>45129</v>
      </c>
      <c r="V393" s="407" t="s">
        <v>4703</v>
      </c>
      <c r="W393" s="251">
        <v>45494</v>
      </c>
      <c r="X393" s="250">
        <f ca="1">W393-TODAY()</f>
        <v>101</v>
      </c>
      <c r="Y393" s="249" t="s">
        <v>921</v>
      </c>
      <c r="Z393" s="252" t="s">
        <v>2013</v>
      </c>
      <c r="AA393" s="252" t="s">
        <v>825</v>
      </c>
      <c r="AB393" s="252" t="s">
        <v>4704</v>
      </c>
      <c r="AC393" s="252"/>
      <c r="AD393" s="252">
        <v>25188</v>
      </c>
      <c r="AE393" s="408" t="s">
        <v>2182</v>
      </c>
      <c r="AF393" s="408"/>
      <c r="AG393" s="408"/>
      <c r="AH393" s="415" t="s">
        <v>4705</v>
      </c>
      <c r="AI393" s="267" t="e">
        <f>AD393/#REF!-100%</f>
        <v>#REF!</v>
      </c>
      <c r="AJ393" s="265"/>
      <c r="AK393" s="249"/>
      <c r="AL393" s="253" t="s">
        <v>847</v>
      </c>
      <c r="AM393" s="249" t="s">
        <v>1379</v>
      </c>
      <c r="AN393" s="249" t="s">
        <v>30</v>
      </c>
      <c r="AO393" s="249" t="s">
        <v>13</v>
      </c>
      <c r="AP393" s="249"/>
      <c r="AQ393" s="269"/>
      <c r="AR393" s="249"/>
      <c r="AS393" s="249"/>
      <c r="AT393" s="251"/>
      <c r="AU393" s="251"/>
      <c r="AV393" s="251"/>
      <c r="AW393" s="251"/>
      <c r="AX393" s="251"/>
      <c r="AY393" s="250">
        <f t="shared" si="74"/>
        <v>0</v>
      </c>
      <c r="AZ393" s="250"/>
      <c r="BA393" s="303">
        <f t="shared" si="72"/>
        <v>12594</v>
      </c>
      <c r="BB393" s="417" t="s">
        <v>4706</v>
      </c>
      <c r="BC393" s="269"/>
      <c r="BD393" s="269"/>
      <c r="BE393" s="269"/>
      <c r="BF393" s="269"/>
      <c r="BG393" s="269"/>
      <c r="BH393" s="249"/>
    </row>
    <row r="394" spans="1:60" ht="30" hidden="1" customHeight="1" x14ac:dyDescent="0.3">
      <c r="A394" s="245" t="s">
        <v>1999</v>
      </c>
      <c r="B394" s="250">
        <v>1273</v>
      </c>
      <c r="C394" s="249">
        <v>2023</v>
      </c>
      <c r="D394" s="249"/>
      <c r="E394" s="249" t="s">
        <v>836</v>
      </c>
      <c r="F394" s="249" t="s">
        <v>813</v>
      </c>
      <c r="G394" s="250">
        <f t="shared" ca="1" si="76"/>
        <v>-178</v>
      </c>
      <c r="H394" s="251">
        <v>45163</v>
      </c>
      <c r="I394" s="249">
        <f t="shared" si="75"/>
        <v>52</v>
      </c>
      <c r="J394" s="251">
        <v>45215</v>
      </c>
      <c r="K394" s="249" t="str">
        <f t="shared" si="77"/>
        <v>DENTRO DO PRAZO</v>
      </c>
      <c r="L394" s="249" t="s">
        <v>1384</v>
      </c>
      <c r="M394" s="250">
        <v>2205</v>
      </c>
      <c r="N394" s="249" t="s">
        <v>815</v>
      </c>
      <c r="O394" s="249" t="s">
        <v>816</v>
      </c>
      <c r="P394" s="249" t="s">
        <v>817</v>
      </c>
      <c r="Q394" s="249" t="s">
        <v>1385</v>
      </c>
      <c r="R394" s="279" t="s">
        <v>1385</v>
      </c>
      <c r="S394" s="249" t="s">
        <v>1386</v>
      </c>
      <c r="T394" s="249" t="s">
        <v>1387</v>
      </c>
      <c r="U394" s="251">
        <v>45183</v>
      </c>
      <c r="V394" s="235" t="s">
        <v>4406</v>
      </c>
      <c r="W394" s="251">
        <v>45220</v>
      </c>
      <c r="X394" s="249"/>
      <c r="Y394" s="249" t="s">
        <v>1389</v>
      </c>
      <c r="Z394" s="252" t="s">
        <v>2013</v>
      </c>
      <c r="AA394" s="252" t="s">
        <v>825</v>
      </c>
      <c r="AB394" s="252" t="s">
        <v>825</v>
      </c>
      <c r="AC394" s="252" t="s">
        <v>2014</v>
      </c>
      <c r="AD394" s="252" t="s">
        <v>1262</v>
      </c>
      <c r="AE394" s="331">
        <f t="shared" ref="AE394:AE436" si="78">AG394+AH394-AF394</f>
        <v>0</v>
      </c>
      <c r="AF394" s="331">
        <v>15000</v>
      </c>
      <c r="AG394" s="329"/>
      <c r="AH394" s="329">
        <v>15000</v>
      </c>
      <c r="AI394" s="267" t="s">
        <v>825</v>
      </c>
      <c r="AJ394" s="265" t="s">
        <v>825</v>
      </c>
      <c r="AK394" s="249" t="s">
        <v>825</v>
      </c>
      <c r="AL394" s="253" t="s">
        <v>2484</v>
      </c>
      <c r="AM394" s="249" t="s">
        <v>828</v>
      </c>
      <c r="AN394" s="249" t="s">
        <v>35</v>
      </c>
      <c r="AO394" s="249" t="s">
        <v>1132</v>
      </c>
      <c r="AP394" s="249" t="s">
        <v>1390</v>
      </c>
      <c r="AQ394" s="269" t="s">
        <v>1391</v>
      </c>
      <c r="AR394" s="249" t="s">
        <v>1392</v>
      </c>
      <c r="AS394" s="249"/>
      <c r="AT394" s="251"/>
      <c r="AU394" s="251"/>
      <c r="AV394" s="251"/>
      <c r="AW394" s="251"/>
      <c r="AX394" s="251"/>
      <c r="AY394" s="250">
        <f t="shared" si="74"/>
        <v>0</v>
      </c>
      <c r="AZ394" s="250"/>
      <c r="BA394" s="250">
        <f t="shared" si="72"/>
        <v>15000</v>
      </c>
      <c r="BB394" s="270" t="s">
        <v>1393</v>
      </c>
      <c r="BC394" s="269"/>
      <c r="BD394" s="269"/>
      <c r="BE394" s="269"/>
      <c r="BF394" s="269"/>
      <c r="BG394" s="269"/>
      <c r="BH394" s="249"/>
    </row>
    <row r="395" spans="1:60" ht="30" hidden="1" customHeight="1" x14ac:dyDescent="0.35">
      <c r="A395" s="245" t="s">
        <v>1999</v>
      </c>
      <c r="B395" s="250">
        <v>1274</v>
      </c>
      <c r="C395" s="249">
        <v>2023</v>
      </c>
      <c r="D395" s="249"/>
      <c r="E395" s="249" t="s">
        <v>836</v>
      </c>
      <c r="F395" s="249" t="s">
        <v>813</v>
      </c>
      <c r="G395" s="250">
        <f t="shared" ca="1" si="76"/>
        <v>-231</v>
      </c>
      <c r="H395" s="251">
        <v>45166</v>
      </c>
      <c r="I395" s="249">
        <f t="shared" si="75"/>
        <v>-4</v>
      </c>
      <c r="J395" s="251">
        <v>45162</v>
      </c>
      <c r="K395" s="249" t="str">
        <f t="shared" si="77"/>
        <v>RETROATIVO</v>
      </c>
      <c r="L395" s="249" t="s">
        <v>1188</v>
      </c>
      <c r="M395" s="250">
        <v>2200</v>
      </c>
      <c r="N395" s="249" t="s">
        <v>879</v>
      </c>
      <c r="O395" s="249" t="s">
        <v>816</v>
      </c>
      <c r="P395" s="249" t="s">
        <v>817</v>
      </c>
      <c r="Q395" s="249" t="s">
        <v>1189</v>
      </c>
      <c r="R395" s="249" t="s">
        <v>1190</v>
      </c>
      <c r="S395" s="249" t="s">
        <v>1191</v>
      </c>
      <c r="T395" s="249" t="s">
        <v>1192</v>
      </c>
      <c r="U395" s="251">
        <v>45175</v>
      </c>
      <c r="V395" s="235" t="s">
        <v>4707</v>
      </c>
      <c r="W395" s="251">
        <v>45169</v>
      </c>
      <c r="X395" s="249"/>
      <c r="Y395" s="249" t="s">
        <v>1194</v>
      </c>
      <c r="Z395" s="252" t="s">
        <v>2013</v>
      </c>
      <c r="AA395" s="252" t="s">
        <v>825</v>
      </c>
      <c r="AB395" s="252" t="s">
        <v>825</v>
      </c>
      <c r="AC395" s="252" t="s">
        <v>2014</v>
      </c>
      <c r="AD395" s="252">
        <v>750</v>
      </c>
      <c r="AE395" s="331">
        <f t="shared" si="78"/>
        <v>0</v>
      </c>
      <c r="AF395" s="331">
        <v>750</v>
      </c>
      <c r="AG395" s="329"/>
      <c r="AH395" s="335" t="s">
        <v>4035</v>
      </c>
      <c r="AI395" s="267" t="s">
        <v>825</v>
      </c>
      <c r="AJ395" s="265" t="s">
        <v>825</v>
      </c>
      <c r="AK395" s="249" t="s">
        <v>825</v>
      </c>
      <c r="AL395" s="253" t="s">
        <v>2484</v>
      </c>
      <c r="AM395" s="249" t="s">
        <v>828</v>
      </c>
      <c r="AN395" s="249" t="s">
        <v>35</v>
      </c>
      <c r="AO395" s="249" t="s">
        <v>1132</v>
      </c>
      <c r="AP395" s="249"/>
      <c r="AQ395" s="270" t="s">
        <v>1195</v>
      </c>
      <c r="AR395" s="249" t="s">
        <v>1196</v>
      </c>
      <c r="AS395" s="249"/>
      <c r="AT395" s="251"/>
      <c r="AU395" s="251"/>
      <c r="AV395" s="251"/>
      <c r="AW395" s="251"/>
      <c r="AX395" s="251"/>
      <c r="AY395" s="250">
        <f t="shared" si="74"/>
        <v>0</v>
      </c>
      <c r="AZ395" s="250"/>
      <c r="BA395" s="250">
        <f t="shared" si="72"/>
        <v>750</v>
      </c>
      <c r="BB395" s="270" t="s">
        <v>1197</v>
      </c>
      <c r="BC395" s="269"/>
      <c r="BD395" s="269"/>
      <c r="BE395" s="269"/>
      <c r="BF395" s="269"/>
      <c r="BG395" s="269"/>
      <c r="BH395" s="249"/>
    </row>
    <row r="396" spans="1:60" ht="30" hidden="1" customHeight="1" x14ac:dyDescent="0.3">
      <c r="A396" s="245" t="s">
        <v>1999</v>
      </c>
      <c r="B396" s="250">
        <v>1275</v>
      </c>
      <c r="C396" s="249">
        <v>2023</v>
      </c>
      <c r="D396" s="249"/>
      <c r="E396" s="249" t="s">
        <v>812</v>
      </c>
      <c r="F396" s="249" t="s">
        <v>813</v>
      </c>
      <c r="G396" s="250">
        <f t="shared" ca="1" si="76"/>
        <v>-223</v>
      </c>
      <c r="H396" s="251">
        <v>45162</v>
      </c>
      <c r="I396" s="249">
        <f t="shared" si="75"/>
        <v>8</v>
      </c>
      <c r="J396" s="251">
        <v>45170</v>
      </c>
      <c r="K396" s="249" t="str">
        <f t="shared" si="77"/>
        <v>FORA DE PRAZO</v>
      </c>
      <c r="L396" s="249" t="s">
        <v>913</v>
      </c>
      <c r="M396" s="250">
        <v>2125</v>
      </c>
      <c r="N396" s="249" t="s">
        <v>914</v>
      </c>
      <c r="O396" s="249" t="s">
        <v>816</v>
      </c>
      <c r="P396" s="249" t="s">
        <v>915</v>
      </c>
      <c r="Q396" s="249" t="s">
        <v>916</v>
      </c>
      <c r="R396" s="249" t="s">
        <v>917</v>
      </c>
      <c r="S396" s="249" t="s">
        <v>918</v>
      </c>
      <c r="T396" s="249" t="s">
        <v>919</v>
      </c>
      <c r="U396" s="251">
        <v>45184</v>
      </c>
      <c r="V396" s="235" t="s">
        <v>4708</v>
      </c>
      <c r="W396" s="251">
        <v>45910</v>
      </c>
      <c r="X396" s="250">
        <f ca="1">W396-TODAY()</f>
        <v>517</v>
      </c>
      <c r="Y396" s="249" t="s">
        <v>921</v>
      </c>
      <c r="Z396" s="252" t="s">
        <v>2013</v>
      </c>
      <c r="AA396" s="252"/>
      <c r="AB396" s="252"/>
      <c r="AC396" s="252" t="s">
        <v>2014</v>
      </c>
      <c r="AD396" s="252" t="s">
        <v>922</v>
      </c>
      <c r="AE396" s="331">
        <f t="shared" si="78"/>
        <v>0</v>
      </c>
      <c r="AF396" s="331">
        <v>12865.75</v>
      </c>
      <c r="AG396" s="329"/>
      <c r="AH396" s="329">
        <f>4000+8865.75</f>
        <v>12865.75</v>
      </c>
      <c r="AI396" s="267"/>
      <c r="AJ396" s="265"/>
      <c r="AK396" s="249"/>
      <c r="AL396" s="253" t="s">
        <v>3199</v>
      </c>
      <c r="AM396" s="249" t="s">
        <v>828</v>
      </c>
      <c r="AN396" s="249" t="s">
        <v>28</v>
      </c>
      <c r="AO396" s="249" t="s">
        <v>13</v>
      </c>
      <c r="AP396" s="249" t="s">
        <v>924</v>
      </c>
      <c r="AQ396" s="269" t="s">
        <v>925</v>
      </c>
      <c r="AR396" s="249" t="s">
        <v>926</v>
      </c>
      <c r="AS396" s="249"/>
      <c r="AT396" s="251">
        <v>45166</v>
      </c>
      <c r="AU396" s="251">
        <v>45180</v>
      </c>
      <c r="AV396" s="251">
        <v>45181</v>
      </c>
      <c r="AW396" s="251">
        <v>45183</v>
      </c>
      <c r="AX396" s="251">
        <v>45184</v>
      </c>
      <c r="AY396" s="250">
        <f t="shared" si="74"/>
        <v>45184</v>
      </c>
      <c r="AZ396" s="250"/>
      <c r="BA396" s="250">
        <f t="shared" si="72"/>
        <v>12865.75</v>
      </c>
      <c r="BB396" s="270" t="s">
        <v>927</v>
      </c>
      <c r="BC396" s="269"/>
      <c r="BD396" s="269"/>
      <c r="BE396" s="269"/>
      <c r="BF396" s="269"/>
      <c r="BG396" s="269"/>
      <c r="BH396" s="249"/>
    </row>
    <row r="397" spans="1:60" ht="30" hidden="1" customHeight="1" x14ac:dyDescent="0.3">
      <c r="A397" s="245" t="s">
        <v>1999</v>
      </c>
      <c r="B397" s="250">
        <v>1276</v>
      </c>
      <c r="C397" s="249">
        <v>2023</v>
      </c>
      <c r="D397" s="249"/>
      <c r="E397" s="249" t="s">
        <v>812</v>
      </c>
      <c r="F397" s="249" t="s">
        <v>813</v>
      </c>
      <c r="G397" s="250">
        <f t="shared" ca="1" si="76"/>
        <v>-223</v>
      </c>
      <c r="H397" s="251">
        <v>45162</v>
      </c>
      <c r="I397" s="249">
        <f t="shared" si="75"/>
        <v>8</v>
      </c>
      <c r="J397" s="251">
        <v>45170</v>
      </c>
      <c r="K397" s="249" t="str">
        <f t="shared" si="77"/>
        <v>FORA DE PRAZO</v>
      </c>
      <c r="L397" s="249" t="s">
        <v>913</v>
      </c>
      <c r="M397" s="250" t="s">
        <v>2327</v>
      </c>
      <c r="N397" s="249" t="s">
        <v>914</v>
      </c>
      <c r="O397" s="249" t="s">
        <v>816</v>
      </c>
      <c r="P397" s="249" t="s">
        <v>915</v>
      </c>
      <c r="Q397" s="249" t="s">
        <v>2419</v>
      </c>
      <c r="R397" s="249" t="s">
        <v>4709</v>
      </c>
      <c r="S397" s="249" t="s">
        <v>2420</v>
      </c>
      <c r="T397" s="249" t="s">
        <v>4710</v>
      </c>
      <c r="U397" s="251">
        <v>45183</v>
      </c>
      <c r="V397" s="235" t="s">
        <v>4708</v>
      </c>
      <c r="W397" s="251">
        <v>45910</v>
      </c>
      <c r="X397" s="250">
        <f ca="1">W397-TODAY()</f>
        <v>517</v>
      </c>
      <c r="Y397" s="249" t="s">
        <v>921</v>
      </c>
      <c r="Z397" s="252" t="s">
        <v>2013</v>
      </c>
      <c r="AA397" s="252"/>
      <c r="AB397" s="252"/>
      <c r="AC397" s="252" t="s">
        <v>2014</v>
      </c>
      <c r="AD397" s="252" t="s">
        <v>922</v>
      </c>
      <c r="AE397" s="331">
        <f t="shared" si="78"/>
        <v>0</v>
      </c>
      <c r="AF397" s="331">
        <v>3410</v>
      </c>
      <c r="AG397" s="329"/>
      <c r="AH397" s="329">
        <v>3410</v>
      </c>
      <c r="AI397" s="267"/>
      <c r="AJ397" s="265"/>
      <c r="AK397" s="249"/>
      <c r="AL397" s="253" t="s">
        <v>3199</v>
      </c>
      <c r="AM397" s="249" t="s">
        <v>873</v>
      </c>
      <c r="AN397" s="249" t="s">
        <v>28</v>
      </c>
      <c r="AO397" s="249" t="s">
        <v>13</v>
      </c>
      <c r="AP397" s="249" t="s">
        <v>4711</v>
      </c>
      <c r="AQ397" s="269" t="s">
        <v>4712</v>
      </c>
      <c r="AR397" s="249" t="s">
        <v>4713</v>
      </c>
      <c r="AS397" s="249"/>
      <c r="AT397" s="251">
        <v>45181</v>
      </c>
      <c r="AU397" s="251">
        <v>45180</v>
      </c>
      <c r="AV397" s="251">
        <v>45181</v>
      </c>
      <c r="AW397" s="251">
        <v>45181</v>
      </c>
      <c r="AX397" s="251">
        <v>45183</v>
      </c>
      <c r="AY397" s="250">
        <f t="shared" si="74"/>
        <v>45183</v>
      </c>
      <c r="AZ397" s="250"/>
      <c r="BA397" s="250">
        <f t="shared" si="72"/>
        <v>3410</v>
      </c>
      <c r="BB397" s="270" t="s">
        <v>4714</v>
      </c>
      <c r="BC397" s="269"/>
      <c r="BD397" s="269"/>
      <c r="BE397" s="269"/>
      <c r="BF397" s="269"/>
      <c r="BG397" s="269"/>
      <c r="BH397" s="249"/>
    </row>
    <row r="398" spans="1:60" ht="30" hidden="1" customHeight="1" x14ac:dyDescent="0.3">
      <c r="A398" s="245" t="s">
        <v>1999</v>
      </c>
      <c r="B398" s="250">
        <v>1277</v>
      </c>
      <c r="C398" s="249">
        <v>2023</v>
      </c>
      <c r="D398" s="249"/>
      <c r="E398" s="249" t="s">
        <v>812</v>
      </c>
      <c r="F398" s="249" t="s">
        <v>813</v>
      </c>
      <c r="G398" s="250">
        <f t="shared" ca="1" si="76"/>
        <v>-223</v>
      </c>
      <c r="H398" s="251">
        <v>45162</v>
      </c>
      <c r="I398" s="249">
        <f t="shared" si="75"/>
        <v>8</v>
      </c>
      <c r="J398" s="251">
        <v>45170</v>
      </c>
      <c r="K398" s="249" t="str">
        <f t="shared" si="77"/>
        <v>FORA DE PRAZO</v>
      </c>
      <c r="L398" s="249" t="s">
        <v>913</v>
      </c>
      <c r="M398" s="250" t="s">
        <v>2327</v>
      </c>
      <c r="N398" s="249" t="s">
        <v>914</v>
      </c>
      <c r="O398" s="249" t="s">
        <v>816</v>
      </c>
      <c r="P398" s="249" t="s">
        <v>915</v>
      </c>
      <c r="Q398" s="249" t="s">
        <v>4715</v>
      </c>
      <c r="R398" s="249" t="s">
        <v>4716</v>
      </c>
      <c r="S398" s="249" t="s">
        <v>4717</v>
      </c>
      <c r="T398" s="249" t="s">
        <v>919</v>
      </c>
      <c r="U398" s="251">
        <v>45183</v>
      </c>
      <c r="V398" s="235" t="s">
        <v>4708</v>
      </c>
      <c r="W398" s="251">
        <v>45910</v>
      </c>
      <c r="X398" s="250">
        <f ca="1">W398-TODAY()</f>
        <v>517</v>
      </c>
      <c r="Y398" s="249" t="s">
        <v>921</v>
      </c>
      <c r="Z398" s="252" t="s">
        <v>2013</v>
      </c>
      <c r="AA398" s="252"/>
      <c r="AB398" s="252"/>
      <c r="AC398" s="252" t="s">
        <v>2014</v>
      </c>
      <c r="AD398" s="252" t="s">
        <v>922</v>
      </c>
      <c r="AE398" s="331">
        <f t="shared" si="78"/>
        <v>0</v>
      </c>
      <c r="AF398" s="331">
        <v>3111</v>
      </c>
      <c r="AG398" s="329"/>
      <c r="AH398" s="329">
        <v>3111</v>
      </c>
      <c r="AI398" s="267"/>
      <c r="AJ398" s="265"/>
      <c r="AK398" s="249"/>
      <c r="AL398" s="253" t="s">
        <v>3199</v>
      </c>
      <c r="AM398" s="249" t="s">
        <v>873</v>
      </c>
      <c r="AN398" s="249" t="s">
        <v>28</v>
      </c>
      <c r="AO398" s="249" t="s">
        <v>13</v>
      </c>
      <c r="AP398" s="249" t="s">
        <v>4718</v>
      </c>
      <c r="AQ398" s="270" t="s">
        <v>4719</v>
      </c>
      <c r="AR398" s="249" t="s">
        <v>4720</v>
      </c>
      <c r="AS398" s="249"/>
      <c r="AT398" s="251">
        <v>45181</v>
      </c>
      <c r="AU398" s="251">
        <v>45180</v>
      </c>
      <c r="AV398" s="251">
        <v>45181</v>
      </c>
      <c r="AW398" s="251">
        <v>45181</v>
      </c>
      <c r="AX398" s="251">
        <v>45183</v>
      </c>
      <c r="AY398" s="250">
        <f t="shared" si="74"/>
        <v>45183</v>
      </c>
      <c r="AZ398" s="250"/>
      <c r="BA398" s="250">
        <f t="shared" si="72"/>
        <v>3111</v>
      </c>
      <c r="BB398" s="270" t="s">
        <v>4721</v>
      </c>
      <c r="BC398" s="269"/>
      <c r="BD398" s="269"/>
      <c r="BE398" s="269"/>
      <c r="BF398" s="269"/>
      <c r="BG398" s="269"/>
      <c r="BH398" s="249"/>
    </row>
    <row r="399" spans="1:60" ht="30" hidden="1" customHeight="1" x14ac:dyDescent="0.35">
      <c r="A399" s="245" t="s">
        <v>1999</v>
      </c>
      <c r="B399" s="250">
        <v>1283</v>
      </c>
      <c r="C399" s="249">
        <v>2023</v>
      </c>
      <c r="D399" s="249"/>
      <c r="E399" s="249" t="s">
        <v>812</v>
      </c>
      <c r="F399" s="249" t="s">
        <v>813</v>
      </c>
      <c r="G399" s="250">
        <f t="shared" ca="1" si="76"/>
        <v>-198</v>
      </c>
      <c r="H399" s="251">
        <v>45168</v>
      </c>
      <c r="I399" s="249">
        <f t="shared" si="75"/>
        <v>27</v>
      </c>
      <c r="J399" s="251">
        <v>45195</v>
      </c>
      <c r="K399" s="249" t="str">
        <f t="shared" si="77"/>
        <v>DENTRO DO PRAZO</v>
      </c>
      <c r="L399" s="249" t="s">
        <v>1096</v>
      </c>
      <c r="M399" s="250">
        <v>2220</v>
      </c>
      <c r="N399" s="249" t="s">
        <v>1016</v>
      </c>
      <c r="O399" s="249" t="s">
        <v>816</v>
      </c>
      <c r="P399" s="249" t="s">
        <v>817</v>
      </c>
      <c r="Q399" s="249" t="s">
        <v>1097</v>
      </c>
      <c r="R399" s="249" t="s">
        <v>1098</v>
      </c>
      <c r="S399" s="249" t="s">
        <v>1099</v>
      </c>
      <c r="T399" s="249" t="s">
        <v>1100</v>
      </c>
      <c r="U399" s="251">
        <v>45175</v>
      </c>
      <c r="V399" s="235" t="s">
        <v>4722</v>
      </c>
      <c r="W399" s="251">
        <v>45195</v>
      </c>
      <c r="X399" s="249"/>
      <c r="Y399" s="249" t="s">
        <v>823</v>
      </c>
      <c r="Z399" s="252" t="s">
        <v>2013</v>
      </c>
      <c r="AA399" s="252" t="s">
        <v>825</v>
      </c>
      <c r="AB399" s="252" t="s">
        <v>825</v>
      </c>
      <c r="AC399" s="252" t="s">
        <v>2014</v>
      </c>
      <c r="AD399" s="252" t="s">
        <v>861</v>
      </c>
      <c r="AE399" s="331">
        <f t="shared" si="78"/>
        <v>0</v>
      </c>
      <c r="AF399" s="331">
        <v>2000</v>
      </c>
      <c r="AG399" s="329"/>
      <c r="AH399" s="335" t="s">
        <v>3903</v>
      </c>
      <c r="AI399" s="267" t="s">
        <v>825</v>
      </c>
      <c r="AJ399" s="265" t="s">
        <v>825</v>
      </c>
      <c r="AK399" s="249" t="s">
        <v>825</v>
      </c>
      <c r="AL399" s="253" t="s">
        <v>2484</v>
      </c>
      <c r="AM399" s="249" t="s">
        <v>828</v>
      </c>
      <c r="AN399" s="249" t="s">
        <v>35</v>
      </c>
      <c r="AO399" s="249" t="s">
        <v>1132</v>
      </c>
      <c r="AP399" s="249" t="s">
        <v>1101</v>
      </c>
      <c r="AQ399" s="270" t="s">
        <v>1102</v>
      </c>
      <c r="AR399" s="249" t="s">
        <v>1103</v>
      </c>
      <c r="AS399" s="249"/>
      <c r="AT399" s="251">
        <v>45175</v>
      </c>
      <c r="AU399" s="251">
        <v>45174</v>
      </c>
      <c r="AV399" s="251">
        <v>45174</v>
      </c>
      <c r="AW399" s="251">
        <v>45175</v>
      </c>
      <c r="AX399" s="251">
        <v>45180</v>
      </c>
      <c r="AY399" s="250">
        <f t="shared" si="74"/>
        <v>45180</v>
      </c>
      <c r="AZ399" s="250"/>
      <c r="BA399" s="250">
        <f t="shared" si="72"/>
        <v>2000</v>
      </c>
      <c r="BB399" s="254" t="s">
        <v>1104</v>
      </c>
      <c r="BC399" s="269"/>
      <c r="BD399" s="269"/>
      <c r="BE399" s="269"/>
      <c r="BF399" s="269"/>
      <c r="BG399" s="273">
        <v>45314</v>
      </c>
      <c r="BH399" s="249"/>
    </row>
    <row r="400" spans="1:60" ht="30" hidden="1" customHeight="1" x14ac:dyDescent="0.35">
      <c r="A400" s="245" t="s">
        <v>1999</v>
      </c>
      <c r="B400" s="250">
        <v>1284</v>
      </c>
      <c r="C400" s="249">
        <v>2023</v>
      </c>
      <c r="D400" s="249"/>
      <c r="E400" s="249" t="s">
        <v>812</v>
      </c>
      <c r="F400" s="249" t="s">
        <v>813</v>
      </c>
      <c r="G400" s="250">
        <f t="shared" ca="1" si="76"/>
        <v>-222</v>
      </c>
      <c r="H400" s="251">
        <v>45168</v>
      </c>
      <c r="I400" s="249">
        <f t="shared" si="75"/>
        <v>3</v>
      </c>
      <c r="J400" s="251">
        <v>45171</v>
      </c>
      <c r="K400" s="249" t="str">
        <f t="shared" si="77"/>
        <v>FORA DE PRAZO</v>
      </c>
      <c r="L400" s="249" t="s">
        <v>892</v>
      </c>
      <c r="M400" s="250">
        <v>2228</v>
      </c>
      <c r="N400" s="249" t="s">
        <v>879</v>
      </c>
      <c r="O400" s="249" t="s">
        <v>816</v>
      </c>
      <c r="P400" s="249" t="s">
        <v>817</v>
      </c>
      <c r="Q400" s="249" t="s">
        <v>893</v>
      </c>
      <c r="R400" s="249" t="s">
        <v>894</v>
      </c>
      <c r="S400" s="249" t="s">
        <v>895</v>
      </c>
      <c r="T400" s="249" t="s">
        <v>896</v>
      </c>
      <c r="U400" s="251">
        <v>45189</v>
      </c>
      <c r="V400" s="235" t="s">
        <v>4723</v>
      </c>
      <c r="W400" s="251">
        <v>45171</v>
      </c>
      <c r="X400" s="249"/>
      <c r="Y400" s="249" t="s">
        <v>823</v>
      </c>
      <c r="Z400" s="252" t="s">
        <v>2013</v>
      </c>
      <c r="AA400" s="252" t="s">
        <v>825</v>
      </c>
      <c r="AB400" s="252" t="s">
        <v>825</v>
      </c>
      <c r="AC400" s="252" t="s">
        <v>2014</v>
      </c>
      <c r="AD400" s="252" t="s">
        <v>861</v>
      </c>
      <c r="AE400" s="331">
        <f t="shared" si="78"/>
        <v>0</v>
      </c>
      <c r="AF400" s="331">
        <v>2000</v>
      </c>
      <c r="AG400" s="329"/>
      <c r="AH400" s="335" t="s">
        <v>3903</v>
      </c>
      <c r="AI400" s="267" t="s">
        <v>825</v>
      </c>
      <c r="AJ400" s="265" t="s">
        <v>825</v>
      </c>
      <c r="AK400" s="249" t="s">
        <v>825</v>
      </c>
      <c r="AL400" s="253" t="s">
        <v>2484</v>
      </c>
      <c r="AM400" s="249" t="s">
        <v>1948</v>
      </c>
      <c r="AN400" s="249" t="s">
        <v>26</v>
      </c>
      <c r="AO400" s="249" t="s">
        <v>1132</v>
      </c>
      <c r="AP400" s="248">
        <v>11998827805</v>
      </c>
      <c r="AQ400" s="270" t="s">
        <v>897</v>
      </c>
      <c r="AR400" s="249" t="s">
        <v>898</v>
      </c>
      <c r="AS400" s="249"/>
      <c r="AT400" s="251">
        <v>45184</v>
      </c>
      <c r="AU400" s="251">
        <v>45169</v>
      </c>
      <c r="AV400" s="251">
        <v>45173</v>
      </c>
      <c r="AW400" s="251">
        <v>45184</v>
      </c>
      <c r="AX400" s="251">
        <v>45189</v>
      </c>
      <c r="AY400" s="250">
        <f t="shared" si="74"/>
        <v>45189</v>
      </c>
      <c r="AZ400" s="250"/>
      <c r="BA400" s="250">
        <f t="shared" si="72"/>
        <v>2000</v>
      </c>
      <c r="BB400" s="254" t="s">
        <v>899</v>
      </c>
      <c r="BC400" s="269"/>
      <c r="BD400" s="269"/>
      <c r="BE400" s="269"/>
      <c r="BF400" s="269"/>
      <c r="BG400" s="273">
        <v>45314</v>
      </c>
      <c r="BH400" s="249"/>
    </row>
    <row r="401" spans="1:60" ht="30" hidden="1" customHeight="1" x14ac:dyDescent="0.35">
      <c r="A401" s="245" t="s">
        <v>1999</v>
      </c>
      <c r="B401" s="250">
        <v>1285</v>
      </c>
      <c r="C401" s="249">
        <v>2023</v>
      </c>
      <c r="D401" s="249"/>
      <c r="E401" s="249" t="s">
        <v>812</v>
      </c>
      <c r="F401" s="249" t="s">
        <v>813</v>
      </c>
      <c r="G401" s="250">
        <f t="shared" ca="1" si="76"/>
        <v>-213</v>
      </c>
      <c r="H401" s="251">
        <v>45168</v>
      </c>
      <c r="I401" s="249">
        <f t="shared" si="75"/>
        <v>12</v>
      </c>
      <c r="J401" s="251">
        <v>45180</v>
      </c>
      <c r="K401" s="249" t="str">
        <f t="shared" si="77"/>
        <v>FORA DE PRAZO</v>
      </c>
      <c r="L401" s="249" t="s">
        <v>1217</v>
      </c>
      <c r="M401" s="250">
        <v>2236</v>
      </c>
      <c r="N401" s="249" t="s">
        <v>879</v>
      </c>
      <c r="O401" s="249" t="s">
        <v>816</v>
      </c>
      <c r="P401" s="249" t="s">
        <v>817</v>
      </c>
      <c r="Q401" s="249" t="s">
        <v>1218</v>
      </c>
      <c r="R401" s="249" t="s">
        <v>1219</v>
      </c>
      <c r="S401" s="249" t="s">
        <v>1220</v>
      </c>
      <c r="T401" s="249" t="s">
        <v>1221</v>
      </c>
      <c r="U401" s="251">
        <v>45181</v>
      </c>
      <c r="V401" s="235" t="s">
        <v>4724</v>
      </c>
      <c r="W401" s="251">
        <v>45226</v>
      </c>
      <c r="X401" s="249"/>
      <c r="Y401" s="249" t="s">
        <v>906</v>
      </c>
      <c r="Z401" s="252" t="s">
        <v>2013</v>
      </c>
      <c r="AA401" s="252" t="s">
        <v>825</v>
      </c>
      <c r="AB401" s="252" t="s">
        <v>825</v>
      </c>
      <c r="AC401" s="252" t="s">
        <v>2014</v>
      </c>
      <c r="AD401" s="252" t="s">
        <v>1223</v>
      </c>
      <c r="AE401" s="331">
        <f t="shared" si="78"/>
        <v>3000</v>
      </c>
      <c r="AF401" s="331"/>
      <c r="AG401" s="329"/>
      <c r="AH401" s="335" t="s">
        <v>3995</v>
      </c>
      <c r="AI401" s="267" t="s">
        <v>825</v>
      </c>
      <c r="AJ401" s="265" t="s">
        <v>825</v>
      </c>
      <c r="AK401" s="249" t="s">
        <v>825</v>
      </c>
      <c r="AL401" s="253" t="s">
        <v>1276</v>
      </c>
      <c r="AM401" s="249" t="s">
        <v>997</v>
      </c>
      <c r="AN401" s="249" t="s">
        <v>829</v>
      </c>
      <c r="AO401" s="249" t="s">
        <v>1132</v>
      </c>
      <c r="AP401" s="249">
        <v>11939319941</v>
      </c>
      <c r="AQ401" s="269" t="s">
        <v>1224</v>
      </c>
      <c r="AR401" s="249" t="s">
        <v>1225</v>
      </c>
      <c r="AS401" s="249"/>
      <c r="AT401" s="251">
        <v>45175</v>
      </c>
      <c r="AU401" s="251">
        <v>45169</v>
      </c>
      <c r="AV401" s="251">
        <v>45170</v>
      </c>
      <c r="AW401" s="251">
        <v>45174</v>
      </c>
      <c r="AX401" s="251">
        <v>45181</v>
      </c>
      <c r="AY401" s="250">
        <f t="shared" si="74"/>
        <v>45181</v>
      </c>
      <c r="AZ401" s="250"/>
      <c r="BA401" s="250">
        <f t="shared" si="72"/>
        <v>3000</v>
      </c>
      <c r="BB401" s="270" t="s">
        <v>1226</v>
      </c>
      <c r="BC401" s="269"/>
      <c r="BD401" s="269"/>
      <c r="BE401" s="269"/>
      <c r="BF401" s="269"/>
      <c r="BG401" s="269"/>
      <c r="BH401" s="249"/>
    </row>
    <row r="402" spans="1:60" ht="30" hidden="1" customHeight="1" x14ac:dyDescent="0.35">
      <c r="A402" s="245" t="s">
        <v>1999</v>
      </c>
      <c r="B402" s="250">
        <v>1286</v>
      </c>
      <c r="C402" s="249">
        <v>2023</v>
      </c>
      <c r="D402" s="249"/>
      <c r="E402" s="249" t="s">
        <v>836</v>
      </c>
      <c r="F402" s="249" t="s">
        <v>813</v>
      </c>
      <c r="G402" s="250">
        <f t="shared" ca="1" si="76"/>
        <v>-206</v>
      </c>
      <c r="H402" s="251">
        <v>45168</v>
      </c>
      <c r="I402" s="249">
        <f t="shared" si="75"/>
        <v>19</v>
      </c>
      <c r="J402" s="251">
        <v>45187</v>
      </c>
      <c r="K402" s="249" t="str">
        <f t="shared" si="77"/>
        <v>DENTRO DO PRAZO</v>
      </c>
      <c r="L402" s="249" t="s">
        <v>989</v>
      </c>
      <c r="M402" s="250">
        <v>2235</v>
      </c>
      <c r="N402" s="249" t="s">
        <v>879</v>
      </c>
      <c r="O402" s="249" t="s">
        <v>816</v>
      </c>
      <c r="P402" s="249" t="s">
        <v>817</v>
      </c>
      <c r="Q402" s="249" t="s">
        <v>990</v>
      </c>
      <c r="R402" s="249" t="s">
        <v>991</v>
      </c>
      <c r="S402" s="249" t="s">
        <v>992</v>
      </c>
      <c r="T402" s="249" t="s">
        <v>993</v>
      </c>
      <c r="U402" s="251">
        <v>45180</v>
      </c>
      <c r="V402" s="235" t="s">
        <v>4725</v>
      </c>
      <c r="W402" s="251">
        <v>45275</v>
      </c>
      <c r="X402" s="249"/>
      <c r="Y402" s="249" t="s">
        <v>823</v>
      </c>
      <c r="Z402" s="252" t="s">
        <v>2013</v>
      </c>
      <c r="AA402" s="252" t="s">
        <v>825</v>
      </c>
      <c r="AB402" s="252" t="s">
        <v>825</v>
      </c>
      <c r="AC402" s="252" t="s">
        <v>2014</v>
      </c>
      <c r="AD402" s="252" t="s">
        <v>995</v>
      </c>
      <c r="AE402" s="331">
        <f t="shared" si="78"/>
        <v>5000</v>
      </c>
      <c r="AF402" s="331"/>
      <c r="AG402" s="329"/>
      <c r="AH402" s="335">
        <v>5000</v>
      </c>
      <c r="AI402" s="267" t="s">
        <v>825</v>
      </c>
      <c r="AJ402" s="265" t="s">
        <v>825</v>
      </c>
      <c r="AK402" s="249" t="s">
        <v>825</v>
      </c>
      <c r="AL402" s="253" t="s">
        <v>1276</v>
      </c>
      <c r="AM402" s="249" t="s">
        <v>997</v>
      </c>
      <c r="AN402" s="249" t="s">
        <v>829</v>
      </c>
      <c r="AO402" s="249" t="s">
        <v>1132</v>
      </c>
      <c r="AP402" s="249" t="s">
        <v>998</v>
      </c>
      <c r="AQ402" s="269" t="s">
        <v>999</v>
      </c>
      <c r="AR402" s="249" t="s">
        <v>1000</v>
      </c>
      <c r="AS402" s="249"/>
      <c r="AT402" s="251"/>
      <c r="AU402" s="251"/>
      <c r="AV402" s="251"/>
      <c r="AW402" s="251"/>
      <c r="AX402" s="251"/>
      <c r="AY402" s="250">
        <f t="shared" si="74"/>
        <v>0</v>
      </c>
      <c r="AZ402" s="250"/>
      <c r="BA402" s="250">
        <f t="shared" si="72"/>
        <v>5000</v>
      </c>
      <c r="BB402" s="270" t="s">
        <v>1001</v>
      </c>
      <c r="BC402" s="269"/>
      <c r="BD402" s="269"/>
      <c r="BE402" s="269"/>
      <c r="BF402" s="269"/>
      <c r="BG402" s="269" t="s">
        <v>2049</v>
      </c>
      <c r="BH402" s="249"/>
    </row>
    <row r="403" spans="1:60" ht="30" hidden="1" customHeight="1" x14ac:dyDescent="0.35">
      <c r="A403" s="245" t="s">
        <v>1999</v>
      </c>
      <c r="B403" s="250">
        <v>1287</v>
      </c>
      <c r="C403" s="249">
        <v>2023</v>
      </c>
      <c r="D403" s="249"/>
      <c r="E403" s="249" t="s">
        <v>836</v>
      </c>
      <c r="F403" s="249" t="s">
        <v>813</v>
      </c>
      <c r="G403" s="250">
        <f t="shared" ca="1" si="76"/>
        <v>-206</v>
      </c>
      <c r="H403" s="251">
        <v>45168</v>
      </c>
      <c r="I403" s="249">
        <f t="shared" si="75"/>
        <v>19</v>
      </c>
      <c r="J403" s="251">
        <v>45187</v>
      </c>
      <c r="K403" s="249" t="str">
        <f t="shared" si="77"/>
        <v>DENTRO DO PRAZO</v>
      </c>
      <c r="L403" s="249" t="s">
        <v>1002</v>
      </c>
      <c r="M403" s="250">
        <v>2177</v>
      </c>
      <c r="N403" s="249" t="s">
        <v>815</v>
      </c>
      <c r="O403" s="249" t="s">
        <v>816</v>
      </c>
      <c r="P403" s="249" t="s">
        <v>817</v>
      </c>
      <c r="Q403" s="249" t="s">
        <v>990</v>
      </c>
      <c r="R403" s="249" t="s">
        <v>1003</v>
      </c>
      <c r="S403" s="249" t="s">
        <v>992</v>
      </c>
      <c r="T403" s="249" t="s">
        <v>869</v>
      </c>
      <c r="U403" s="251">
        <v>45181</v>
      </c>
      <c r="V403" s="235" t="s">
        <v>4726</v>
      </c>
      <c r="W403" s="251">
        <v>45248</v>
      </c>
      <c r="X403" s="249"/>
      <c r="Y403" s="249" t="s">
        <v>823</v>
      </c>
      <c r="Z403" s="252" t="s">
        <v>2013</v>
      </c>
      <c r="AA403" s="252" t="s">
        <v>825</v>
      </c>
      <c r="AB403" s="252" t="s">
        <v>825</v>
      </c>
      <c r="AC403" s="252" t="s">
        <v>2014</v>
      </c>
      <c r="AD403" s="252" t="s">
        <v>871</v>
      </c>
      <c r="AE403" s="331">
        <f t="shared" si="78"/>
        <v>0</v>
      </c>
      <c r="AF403" s="331">
        <v>10000</v>
      </c>
      <c r="AG403" s="329"/>
      <c r="AH403" s="335">
        <v>10000</v>
      </c>
      <c r="AI403" s="267" t="s">
        <v>825</v>
      </c>
      <c r="AJ403" s="265" t="s">
        <v>825</v>
      </c>
      <c r="AK403" s="249" t="s">
        <v>825</v>
      </c>
      <c r="AL403" s="253" t="s">
        <v>1276</v>
      </c>
      <c r="AM403" s="249" t="s">
        <v>873</v>
      </c>
      <c r="AN403" s="249" t="s">
        <v>28</v>
      </c>
      <c r="AO403" s="249" t="s">
        <v>1132</v>
      </c>
      <c r="AP403" s="249" t="s">
        <v>998</v>
      </c>
      <c r="AQ403" s="269" t="s">
        <v>999</v>
      </c>
      <c r="AR403" s="249" t="s">
        <v>1000</v>
      </c>
      <c r="AS403" s="249"/>
      <c r="AT403" s="251"/>
      <c r="AU403" s="251"/>
      <c r="AV403" s="251"/>
      <c r="AW403" s="251"/>
      <c r="AX403" s="251"/>
      <c r="AY403" s="250">
        <f t="shared" si="74"/>
        <v>0</v>
      </c>
      <c r="AZ403" s="250"/>
      <c r="BA403" s="250">
        <f t="shared" si="72"/>
        <v>10000</v>
      </c>
      <c r="BB403" s="270" t="s">
        <v>1004</v>
      </c>
      <c r="BC403" s="269"/>
      <c r="BD403" s="269"/>
      <c r="BE403" s="269"/>
      <c r="BF403" s="269"/>
      <c r="BG403" s="269"/>
      <c r="BH403" s="249"/>
    </row>
    <row r="404" spans="1:60" ht="30" hidden="1" customHeight="1" x14ac:dyDescent="0.35">
      <c r="A404" s="245" t="s">
        <v>1999</v>
      </c>
      <c r="B404" s="250">
        <v>1289</v>
      </c>
      <c r="C404" s="249">
        <v>2023</v>
      </c>
      <c r="D404" s="249"/>
      <c r="E404" s="249" t="s">
        <v>812</v>
      </c>
      <c r="F404" s="249" t="s">
        <v>813</v>
      </c>
      <c r="G404" s="250">
        <f t="shared" ca="1" si="76"/>
        <v>-213</v>
      </c>
      <c r="H404" s="251">
        <v>45168</v>
      </c>
      <c r="I404" s="249">
        <f t="shared" si="75"/>
        <v>12</v>
      </c>
      <c r="J404" s="251">
        <v>45180</v>
      </c>
      <c r="K404" s="249" t="str">
        <f t="shared" si="77"/>
        <v>FORA DE PRAZO</v>
      </c>
      <c r="L404" s="249" t="s">
        <v>1331</v>
      </c>
      <c r="M404" s="250">
        <v>2237</v>
      </c>
      <c r="N404" s="249" t="s">
        <v>1016</v>
      </c>
      <c r="O404" s="249" t="s">
        <v>816</v>
      </c>
      <c r="P404" s="249" t="s">
        <v>817</v>
      </c>
      <c r="Q404" s="249" t="s">
        <v>1332</v>
      </c>
      <c r="R404" s="249" t="s">
        <v>1333</v>
      </c>
      <c r="S404" s="249" t="s">
        <v>1334</v>
      </c>
      <c r="T404" s="249" t="s">
        <v>857</v>
      </c>
      <c r="U404" s="251">
        <v>45181</v>
      </c>
      <c r="V404" s="235" t="s">
        <v>4724</v>
      </c>
      <c r="W404" s="251">
        <v>45226</v>
      </c>
      <c r="X404" s="249"/>
      <c r="Y404" s="249" t="s">
        <v>906</v>
      </c>
      <c r="Z404" s="252" t="s">
        <v>2013</v>
      </c>
      <c r="AA404" s="252" t="s">
        <v>825</v>
      </c>
      <c r="AB404" s="252" t="s">
        <v>825</v>
      </c>
      <c r="AC404" s="252" t="s">
        <v>2014</v>
      </c>
      <c r="AD404" s="252" t="s">
        <v>1223</v>
      </c>
      <c r="AE404" s="331">
        <f t="shared" si="78"/>
        <v>3000</v>
      </c>
      <c r="AF404" s="331"/>
      <c r="AG404" s="329"/>
      <c r="AH404" s="335" t="s">
        <v>3995</v>
      </c>
      <c r="AI404" s="267" t="s">
        <v>825</v>
      </c>
      <c r="AJ404" s="265" t="s">
        <v>825</v>
      </c>
      <c r="AK404" s="249" t="s">
        <v>825</v>
      </c>
      <c r="AL404" s="253" t="s">
        <v>1276</v>
      </c>
      <c r="AM404" s="249" t="s">
        <v>997</v>
      </c>
      <c r="AN404" s="249" t="s">
        <v>829</v>
      </c>
      <c r="AO404" s="249" t="s">
        <v>1132</v>
      </c>
      <c r="AP404" s="249" t="s">
        <v>1335</v>
      </c>
      <c r="AQ404" s="269" t="s">
        <v>1336</v>
      </c>
      <c r="AR404" s="249" t="s">
        <v>1337</v>
      </c>
      <c r="AS404" s="249"/>
      <c r="AT404" s="251">
        <v>45180</v>
      </c>
      <c r="AU404" s="251">
        <v>45169</v>
      </c>
      <c r="AV404" s="251">
        <v>45170</v>
      </c>
      <c r="AW404" s="251">
        <v>45180</v>
      </c>
      <c r="AX404" s="251">
        <v>45181</v>
      </c>
      <c r="AY404" s="250">
        <f t="shared" si="74"/>
        <v>45181</v>
      </c>
      <c r="AZ404" s="250"/>
      <c r="BA404" s="250">
        <f t="shared" si="72"/>
        <v>3000</v>
      </c>
      <c r="BB404" s="270" t="s">
        <v>1338</v>
      </c>
      <c r="BC404" s="269"/>
      <c r="BD404" s="269"/>
      <c r="BE404" s="269"/>
      <c r="BF404" s="269"/>
      <c r="BG404" s="269"/>
      <c r="BH404" s="249"/>
    </row>
    <row r="405" spans="1:60" ht="30" hidden="1" customHeight="1" x14ac:dyDescent="0.35">
      <c r="A405" s="245" t="s">
        <v>1999</v>
      </c>
      <c r="B405" s="250">
        <v>1291</v>
      </c>
      <c r="C405" s="249">
        <v>2023</v>
      </c>
      <c r="D405" s="249"/>
      <c r="E405" s="249" t="s">
        <v>836</v>
      </c>
      <c r="F405" s="249" t="s">
        <v>813</v>
      </c>
      <c r="G405" s="250">
        <f t="shared" ca="1" si="76"/>
        <v>-206</v>
      </c>
      <c r="H405" s="251">
        <v>45169</v>
      </c>
      <c r="I405" s="249">
        <f t="shared" si="75"/>
        <v>18</v>
      </c>
      <c r="J405" s="251">
        <v>45187</v>
      </c>
      <c r="K405" s="249" t="str">
        <f t="shared" si="77"/>
        <v>DENTRO DO PRAZO</v>
      </c>
      <c r="L405" s="249" t="s">
        <v>1198</v>
      </c>
      <c r="M405" s="250">
        <v>2265</v>
      </c>
      <c r="N405" s="249" t="s">
        <v>879</v>
      </c>
      <c r="O405" s="249" t="s">
        <v>816</v>
      </c>
      <c r="P405" s="249" t="s">
        <v>817</v>
      </c>
      <c r="Q405" s="249" t="s">
        <v>1199</v>
      </c>
      <c r="R405" s="249" t="s">
        <v>1200</v>
      </c>
      <c r="S405" s="249" t="s">
        <v>1201</v>
      </c>
      <c r="T405" s="249" t="s">
        <v>869</v>
      </c>
      <c r="U405" s="251">
        <v>45173</v>
      </c>
      <c r="V405" s="235" t="s">
        <v>4726</v>
      </c>
      <c r="W405" s="251">
        <v>45248</v>
      </c>
      <c r="X405" s="249"/>
      <c r="Y405" s="249" t="s">
        <v>823</v>
      </c>
      <c r="Z405" s="252" t="s">
        <v>2013</v>
      </c>
      <c r="AA405" s="252" t="s">
        <v>825</v>
      </c>
      <c r="AB405" s="252" t="s">
        <v>825</v>
      </c>
      <c r="AC405" s="252" t="s">
        <v>2014</v>
      </c>
      <c r="AD405" s="252" t="s">
        <v>871</v>
      </c>
      <c r="AE405" s="331">
        <f t="shared" si="78"/>
        <v>0</v>
      </c>
      <c r="AF405" s="331">
        <v>10000</v>
      </c>
      <c r="AG405" s="329"/>
      <c r="AH405" s="335">
        <v>10000</v>
      </c>
      <c r="AI405" s="267" t="s">
        <v>825</v>
      </c>
      <c r="AJ405" s="265" t="s">
        <v>825</v>
      </c>
      <c r="AK405" s="249" t="s">
        <v>825</v>
      </c>
      <c r="AL405" s="253" t="s">
        <v>1276</v>
      </c>
      <c r="AM405" s="249" t="s">
        <v>873</v>
      </c>
      <c r="AN405" s="249" t="s">
        <v>28</v>
      </c>
      <c r="AO405" s="249" t="s">
        <v>1132</v>
      </c>
      <c r="AP405" s="249" t="s">
        <v>1202</v>
      </c>
      <c r="AQ405" s="270" t="s">
        <v>1203</v>
      </c>
      <c r="AR405" s="249" t="s">
        <v>1204</v>
      </c>
      <c r="AS405" s="249"/>
      <c r="AT405" s="251"/>
      <c r="AU405" s="251"/>
      <c r="AV405" s="251"/>
      <c r="AW405" s="251"/>
      <c r="AX405" s="251"/>
      <c r="AY405" s="250">
        <f t="shared" si="74"/>
        <v>0</v>
      </c>
      <c r="AZ405" s="250"/>
      <c r="BA405" s="250">
        <f t="shared" si="72"/>
        <v>10000</v>
      </c>
      <c r="BB405" s="270" t="s">
        <v>1205</v>
      </c>
      <c r="BC405" s="269"/>
      <c r="BD405" s="269"/>
      <c r="BE405" s="269"/>
      <c r="BF405" s="269"/>
      <c r="BG405" s="269"/>
      <c r="BH405" s="249"/>
    </row>
    <row r="406" spans="1:60" ht="30" hidden="1" customHeight="1" x14ac:dyDescent="0.35">
      <c r="A406" s="245" t="s">
        <v>1999</v>
      </c>
      <c r="B406" s="250">
        <v>1292</v>
      </c>
      <c r="C406" s="249">
        <v>2023</v>
      </c>
      <c r="D406" s="249"/>
      <c r="E406" s="249" t="s">
        <v>812</v>
      </c>
      <c r="F406" s="249" t="s">
        <v>813</v>
      </c>
      <c r="G406" s="250">
        <f t="shared" ca="1" si="76"/>
        <v>-153</v>
      </c>
      <c r="H406" s="251">
        <v>45169</v>
      </c>
      <c r="I406" s="249">
        <f t="shared" si="75"/>
        <v>71</v>
      </c>
      <c r="J406" s="251">
        <v>45240</v>
      </c>
      <c r="K406" s="249" t="str">
        <f t="shared" si="77"/>
        <v>DENTRO DO PRAZO</v>
      </c>
      <c r="L406" s="249" t="s">
        <v>1348</v>
      </c>
      <c r="M406" s="250">
        <v>2270</v>
      </c>
      <c r="N406" s="249" t="s">
        <v>879</v>
      </c>
      <c r="O406" s="249" t="s">
        <v>816</v>
      </c>
      <c r="P406" s="249" t="s">
        <v>817</v>
      </c>
      <c r="Q406" s="249" t="s">
        <v>1349</v>
      </c>
      <c r="R406" s="249" t="s">
        <v>1350</v>
      </c>
      <c r="S406" s="249" t="s">
        <v>1351</v>
      </c>
      <c r="T406" s="249" t="s">
        <v>1352</v>
      </c>
      <c r="U406" s="251">
        <v>45184</v>
      </c>
      <c r="V406" s="235" t="s">
        <v>4659</v>
      </c>
      <c r="W406" s="251">
        <v>45240</v>
      </c>
      <c r="X406" s="249"/>
      <c r="Y406" s="249" t="s">
        <v>823</v>
      </c>
      <c r="Z406" s="252" t="s">
        <v>2013</v>
      </c>
      <c r="AA406" s="252" t="s">
        <v>825</v>
      </c>
      <c r="AB406" s="252" t="s">
        <v>825</v>
      </c>
      <c r="AC406" s="252" t="s">
        <v>2014</v>
      </c>
      <c r="AD406" s="252" t="s">
        <v>1353</v>
      </c>
      <c r="AE406" s="331">
        <f t="shared" si="78"/>
        <v>0</v>
      </c>
      <c r="AF406" s="331">
        <v>18000</v>
      </c>
      <c r="AG406" s="329"/>
      <c r="AH406" s="335" t="s">
        <v>4727</v>
      </c>
      <c r="AI406" s="267" t="s">
        <v>825</v>
      </c>
      <c r="AJ406" s="265" t="s">
        <v>825</v>
      </c>
      <c r="AK406" s="249" t="s">
        <v>825</v>
      </c>
      <c r="AL406" s="253" t="s">
        <v>1276</v>
      </c>
      <c r="AM406" s="249" t="s">
        <v>873</v>
      </c>
      <c r="AN406" s="249" t="s">
        <v>28</v>
      </c>
      <c r="AO406" s="249" t="s">
        <v>1132</v>
      </c>
      <c r="AP406" s="249" t="s">
        <v>1354</v>
      </c>
      <c r="AQ406" s="270" t="s">
        <v>1355</v>
      </c>
      <c r="AR406" s="249" t="s">
        <v>1356</v>
      </c>
      <c r="AS406" s="249"/>
      <c r="AT406" s="251">
        <v>45183</v>
      </c>
      <c r="AU406" s="251">
        <v>45173</v>
      </c>
      <c r="AV406" s="251">
        <v>45183</v>
      </c>
      <c r="AW406" s="251">
        <v>45183</v>
      </c>
      <c r="AX406" s="251">
        <v>45188</v>
      </c>
      <c r="AY406" s="250">
        <f t="shared" si="74"/>
        <v>45188</v>
      </c>
      <c r="AZ406" s="250"/>
      <c r="BA406" s="250">
        <f t="shared" si="72"/>
        <v>18000</v>
      </c>
      <c r="BB406" s="270" t="s">
        <v>1357</v>
      </c>
      <c r="BC406" s="269"/>
      <c r="BD406" s="269"/>
      <c r="BE406" s="269"/>
      <c r="BF406" s="269"/>
      <c r="BG406" s="273">
        <v>44949</v>
      </c>
      <c r="BH406" s="249"/>
    </row>
    <row r="407" spans="1:60" ht="30" hidden="1" customHeight="1" x14ac:dyDescent="0.35">
      <c r="A407" s="245" t="s">
        <v>1999</v>
      </c>
      <c r="B407" s="250">
        <v>1293</v>
      </c>
      <c r="C407" s="249">
        <v>2023</v>
      </c>
      <c r="D407" s="249"/>
      <c r="E407" s="249" t="s">
        <v>812</v>
      </c>
      <c r="F407" s="249" t="s">
        <v>813</v>
      </c>
      <c r="G407" s="250">
        <f t="shared" ca="1" si="76"/>
        <v>-213</v>
      </c>
      <c r="H407" s="251">
        <v>45169</v>
      </c>
      <c r="I407" s="249">
        <f t="shared" si="75"/>
        <v>11</v>
      </c>
      <c r="J407" s="251">
        <v>45180</v>
      </c>
      <c r="K407" s="249" t="str">
        <f t="shared" si="77"/>
        <v>FORA DE PRAZO</v>
      </c>
      <c r="L407" s="249" t="s">
        <v>1238</v>
      </c>
      <c r="M407" s="250">
        <v>2241</v>
      </c>
      <c r="N407" s="249" t="s">
        <v>1016</v>
      </c>
      <c r="O407" s="249" t="s">
        <v>816</v>
      </c>
      <c r="P407" s="249" t="s">
        <v>817</v>
      </c>
      <c r="Q407" s="249" t="s">
        <v>1239</v>
      </c>
      <c r="R407" s="249" t="s">
        <v>1240</v>
      </c>
      <c r="S407" s="249" t="s">
        <v>1241</v>
      </c>
      <c r="T407" s="249" t="s">
        <v>1242</v>
      </c>
      <c r="U407" s="251">
        <v>45174</v>
      </c>
      <c r="V407" s="235" t="s">
        <v>4728</v>
      </c>
      <c r="W407" s="251">
        <v>45196</v>
      </c>
      <c r="X407" s="249"/>
      <c r="Y407" s="249" t="s">
        <v>906</v>
      </c>
      <c r="Z407" s="252" t="s">
        <v>2013</v>
      </c>
      <c r="AA407" s="252" t="s">
        <v>825</v>
      </c>
      <c r="AB407" s="252" t="s">
        <v>825</v>
      </c>
      <c r="AC407" s="252" t="s">
        <v>2014</v>
      </c>
      <c r="AD407" s="252" t="s">
        <v>871</v>
      </c>
      <c r="AE407" s="331">
        <f t="shared" si="78"/>
        <v>3000</v>
      </c>
      <c r="AF407" s="331">
        <v>7000</v>
      </c>
      <c r="AG407" s="329"/>
      <c r="AH407" s="335" t="s">
        <v>4086</v>
      </c>
      <c r="AI407" s="267" t="s">
        <v>825</v>
      </c>
      <c r="AJ407" s="265" t="s">
        <v>825</v>
      </c>
      <c r="AK407" s="249" t="s">
        <v>825</v>
      </c>
      <c r="AL407" s="253" t="s">
        <v>2484</v>
      </c>
      <c r="AM407" s="249" t="s">
        <v>828</v>
      </c>
      <c r="AN407" s="249" t="s">
        <v>35</v>
      </c>
      <c r="AO407" s="249" t="s">
        <v>1132</v>
      </c>
      <c r="AP407" s="249" t="s">
        <v>1244</v>
      </c>
      <c r="AQ407" s="270" t="s">
        <v>1245</v>
      </c>
      <c r="AR407" s="249" t="s">
        <v>1246</v>
      </c>
      <c r="AS407" s="249"/>
      <c r="AT407" s="251">
        <v>45173</v>
      </c>
      <c r="AU407" s="251">
        <v>45170</v>
      </c>
      <c r="AV407" s="251">
        <v>45170</v>
      </c>
      <c r="AW407" s="251">
        <v>45174</v>
      </c>
      <c r="AX407" s="251">
        <v>45174</v>
      </c>
      <c r="AY407" s="250">
        <f t="shared" si="74"/>
        <v>45174</v>
      </c>
      <c r="AZ407" s="250"/>
      <c r="BA407" s="250">
        <f t="shared" si="72"/>
        <v>10000</v>
      </c>
      <c r="BB407" s="270" t="s">
        <v>1247</v>
      </c>
      <c r="BC407" s="269"/>
      <c r="BD407" s="269"/>
      <c r="BE407" s="269"/>
      <c r="BF407" s="269"/>
      <c r="BG407" s="273">
        <v>45314</v>
      </c>
      <c r="BH407" s="249"/>
    </row>
    <row r="408" spans="1:60" ht="30" hidden="1" customHeight="1" x14ac:dyDescent="0.3">
      <c r="A408" s="245" t="s">
        <v>1999</v>
      </c>
      <c r="B408" s="250">
        <v>1298</v>
      </c>
      <c r="C408" s="249">
        <v>2023</v>
      </c>
      <c r="D408" s="249"/>
      <c r="E408" s="249" t="s">
        <v>836</v>
      </c>
      <c r="F408" s="249" t="s">
        <v>813</v>
      </c>
      <c r="G408" s="250">
        <f t="shared" ca="1" si="76"/>
        <v>-227</v>
      </c>
      <c r="H408" s="251">
        <v>45170</v>
      </c>
      <c r="I408" s="249">
        <f t="shared" si="75"/>
        <v>-4</v>
      </c>
      <c r="J408" s="251">
        <v>45166</v>
      </c>
      <c r="K408" s="249" t="str">
        <f t="shared" si="77"/>
        <v>RETROATIVO</v>
      </c>
      <c r="L408" s="249" t="s">
        <v>4403</v>
      </c>
      <c r="M408" s="250"/>
      <c r="N408" s="249" t="s">
        <v>914</v>
      </c>
      <c r="O408" s="249" t="s">
        <v>816</v>
      </c>
      <c r="P408" s="249" t="s">
        <v>1249</v>
      </c>
      <c r="Q408" s="249" t="s">
        <v>2662</v>
      </c>
      <c r="R408" s="249"/>
      <c r="S408" s="313" t="s">
        <v>2663</v>
      </c>
      <c r="T408" s="249" t="s">
        <v>4729</v>
      </c>
      <c r="U408" s="251">
        <v>45160</v>
      </c>
      <c r="V408" s="235" t="s">
        <v>4730</v>
      </c>
      <c r="W408" s="251">
        <v>45526</v>
      </c>
      <c r="X408" s="250">
        <f ca="1">W408-TODAY()</f>
        <v>133</v>
      </c>
      <c r="Y408" s="249" t="s">
        <v>846</v>
      </c>
      <c r="Z408" s="252" t="s">
        <v>2013</v>
      </c>
      <c r="AA408" s="252" t="s">
        <v>825</v>
      </c>
      <c r="AB408" s="252" t="s">
        <v>825</v>
      </c>
      <c r="AC408" s="252" t="s">
        <v>2014</v>
      </c>
      <c r="AD408" s="252">
        <v>7128.31</v>
      </c>
      <c r="AE408" s="331">
        <f t="shared" si="78"/>
        <v>7128.31</v>
      </c>
      <c r="AF408" s="331"/>
      <c r="AG408" s="329"/>
      <c r="AH408" s="403">
        <v>7128.31</v>
      </c>
      <c r="AI408" s="267" t="s">
        <v>825</v>
      </c>
      <c r="AJ408" s="265" t="s">
        <v>825</v>
      </c>
      <c r="AK408" s="249" t="s">
        <v>825</v>
      </c>
      <c r="AL408" s="253" t="s">
        <v>847</v>
      </c>
      <c r="AM408" s="249" t="s">
        <v>1116</v>
      </c>
      <c r="AN408" s="249" t="s">
        <v>22</v>
      </c>
      <c r="AO408" s="249" t="s">
        <v>13</v>
      </c>
      <c r="AP408" s="249"/>
      <c r="AQ408" s="269"/>
      <c r="AR408" s="249"/>
      <c r="AS408" s="249"/>
      <c r="AT408" s="251"/>
      <c r="AU408" s="251"/>
      <c r="AV408" s="251"/>
      <c r="AW408" s="251"/>
      <c r="AX408" s="251"/>
      <c r="AY408" s="250">
        <f t="shared" si="74"/>
        <v>0</v>
      </c>
      <c r="AZ408" s="250"/>
      <c r="BA408" s="250">
        <f t="shared" si="72"/>
        <v>7128.31</v>
      </c>
      <c r="BB408" s="270" t="s">
        <v>4731</v>
      </c>
      <c r="BC408" s="269"/>
      <c r="BD408" s="269"/>
      <c r="BE408" s="269"/>
      <c r="BF408" s="269"/>
      <c r="BG408" s="269"/>
      <c r="BH408" s="249" t="s">
        <v>4732</v>
      </c>
    </row>
    <row r="409" spans="1:60" ht="30" hidden="1" customHeight="1" x14ac:dyDescent="0.35">
      <c r="A409" s="245" t="s">
        <v>1999</v>
      </c>
      <c r="B409" s="250">
        <v>1299</v>
      </c>
      <c r="C409" s="249">
        <v>2023</v>
      </c>
      <c r="D409" s="249"/>
      <c r="E409" s="249" t="s">
        <v>836</v>
      </c>
      <c r="F409" s="249" t="s">
        <v>1936</v>
      </c>
      <c r="G409" s="250">
        <f t="shared" ca="1" si="76"/>
        <v>-260</v>
      </c>
      <c r="H409" s="251">
        <v>45119</v>
      </c>
      <c r="I409" s="249">
        <f t="shared" si="75"/>
        <v>14</v>
      </c>
      <c r="J409" s="251">
        <v>45133</v>
      </c>
      <c r="K409" s="249" t="str">
        <f t="shared" si="77"/>
        <v>FORA DE PRAZO</v>
      </c>
      <c r="L409" s="249" t="s">
        <v>4733</v>
      </c>
      <c r="M409" s="250"/>
      <c r="N409" s="249" t="s">
        <v>879</v>
      </c>
      <c r="O409" s="249" t="s">
        <v>816</v>
      </c>
      <c r="P409" s="249" t="s">
        <v>817</v>
      </c>
      <c r="Q409" s="249" t="s">
        <v>4734</v>
      </c>
      <c r="R409" s="249"/>
      <c r="S409" s="249" t="s">
        <v>4735</v>
      </c>
      <c r="T409" s="249" t="s">
        <v>4736</v>
      </c>
      <c r="U409" s="251">
        <v>45169</v>
      </c>
      <c r="V409" s="235" t="s">
        <v>4737</v>
      </c>
      <c r="W409" s="251"/>
      <c r="X409" s="250"/>
      <c r="Y409" s="249" t="s">
        <v>846</v>
      </c>
      <c r="Z409" s="252" t="s">
        <v>2013</v>
      </c>
      <c r="AA409" s="252" t="s">
        <v>825</v>
      </c>
      <c r="AB409" s="252" t="s">
        <v>825</v>
      </c>
      <c r="AC409" s="252" t="s">
        <v>2014</v>
      </c>
      <c r="AD409" s="252">
        <v>10700</v>
      </c>
      <c r="AE409" s="331">
        <f t="shared" si="78"/>
        <v>10700</v>
      </c>
      <c r="AF409" s="331"/>
      <c r="AG409" s="329"/>
      <c r="AH409" s="335" t="s">
        <v>4738</v>
      </c>
      <c r="AI409" s="267" t="s">
        <v>825</v>
      </c>
      <c r="AJ409" s="265" t="s">
        <v>825</v>
      </c>
      <c r="AK409" s="249" t="s">
        <v>825</v>
      </c>
      <c r="AL409" s="253" t="s">
        <v>2484</v>
      </c>
      <c r="AM409" s="249" t="s">
        <v>997</v>
      </c>
      <c r="AN409" s="249" t="s">
        <v>829</v>
      </c>
      <c r="AO409" s="249" t="s">
        <v>1132</v>
      </c>
      <c r="AP409" s="249"/>
      <c r="AQ409" s="269"/>
      <c r="AR409" s="249"/>
      <c r="AS409" s="249"/>
      <c r="AT409" s="251"/>
      <c r="AU409" s="251"/>
      <c r="AV409" s="251"/>
      <c r="AW409" s="251"/>
      <c r="AX409" s="251"/>
      <c r="AY409" s="250">
        <f t="shared" si="74"/>
        <v>0</v>
      </c>
      <c r="AZ409" s="250"/>
      <c r="BA409" s="250">
        <f t="shared" si="72"/>
        <v>10700</v>
      </c>
      <c r="BB409" s="254" t="s">
        <v>4739</v>
      </c>
      <c r="BC409" s="269"/>
      <c r="BD409" s="269"/>
      <c r="BE409" s="269"/>
      <c r="BF409" s="269"/>
      <c r="BG409" s="273">
        <v>45224</v>
      </c>
      <c r="BH409" s="249" t="s">
        <v>4732</v>
      </c>
    </row>
    <row r="410" spans="1:60" ht="30" hidden="1" customHeight="1" x14ac:dyDescent="0.35">
      <c r="A410" s="245" t="s">
        <v>1999</v>
      </c>
      <c r="B410" s="250">
        <v>1305</v>
      </c>
      <c r="C410" s="249">
        <v>2023</v>
      </c>
      <c r="D410" s="249"/>
      <c r="E410" s="249" t="s">
        <v>812</v>
      </c>
      <c r="F410" s="249" t="s">
        <v>813</v>
      </c>
      <c r="G410" s="250">
        <f t="shared" ca="1" si="76"/>
        <v>-161</v>
      </c>
      <c r="H410" s="251">
        <v>45173</v>
      </c>
      <c r="I410" s="249">
        <f t="shared" si="75"/>
        <v>59</v>
      </c>
      <c r="J410" s="251">
        <v>45232</v>
      </c>
      <c r="K410" s="249" t="str">
        <f t="shared" si="77"/>
        <v>DENTRO DO PRAZO</v>
      </c>
      <c r="L410" s="249" t="s">
        <v>938</v>
      </c>
      <c r="M410" s="250">
        <v>2297</v>
      </c>
      <c r="N410" s="249" t="s">
        <v>879</v>
      </c>
      <c r="O410" s="249" t="s">
        <v>816</v>
      </c>
      <c r="P410" s="249" t="s">
        <v>817</v>
      </c>
      <c r="Q410" s="249" t="s">
        <v>939</v>
      </c>
      <c r="R410" s="249" t="s">
        <v>940</v>
      </c>
      <c r="S410" s="249" t="s">
        <v>941</v>
      </c>
      <c r="T410" s="249" t="s">
        <v>942</v>
      </c>
      <c r="U410" s="251">
        <v>44938</v>
      </c>
      <c r="V410" s="235" t="s">
        <v>4740</v>
      </c>
      <c r="W410" s="251">
        <v>45235</v>
      </c>
      <c r="X410" s="249"/>
      <c r="Y410" s="249" t="s">
        <v>823</v>
      </c>
      <c r="Z410" s="252" t="s">
        <v>2013</v>
      </c>
      <c r="AA410" s="252" t="s">
        <v>825</v>
      </c>
      <c r="AB410" s="252" t="s">
        <v>825</v>
      </c>
      <c r="AC410" s="252" t="s">
        <v>2014</v>
      </c>
      <c r="AD410" s="252" t="s">
        <v>944</v>
      </c>
      <c r="AE410" s="331">
        <f t="shared" si="78"/>
        <v>0</v>
      </c>
      <c r="AF410" s="331">
        <v>50000</v>
      </c>
      <c r="AG410" s="329"/>
      <c r="AH410" s="335">
        <v>50000</v>
      </c>
      <c r="AI410" s="267" t="s">
        <v>825</v>
      </c>
      <c r="AJ410" s="265" t="s">
        <v>825</v>
      </c>
      <c r="AK410" s="249" t="s">
        <v>825</v>
      </c>
      <c r="AL410" s="253" t="s">
        <v>2484</v>
      </c>
      <c r="AM410" s="249" t="s">
        <v>828</v>
      </c>
      <c r="AN410" s="249" t="s">
        <v>35</v>
      </c>
      <c r="AO410" s="249" t="s">
        <v>1132</v>
      </c>
      <c r="AP410" s="249" t="s">
        <v>945</v>
      </c>
      <c r="AQ410" s="254" t="s">
        <v>946</v>
      </c>
      <c r="AR410" s="249" t="s">
        <v>947</v>
      </c>
      <c r="AS410" s="249"/>
      <c r="AT410" s="251">
        <v>45181</v>
      </c>
      <c r="AU410" s="251">
        <v>45183</v>
      </c>
      <c r="AV410" s="251">
        <v>45187</v>
      </c>
      <c r="AW410" s="251">
        <v>45188</v>
      </c>
      <c r="AX410" s="251">
        <v>45194</v>
      </c>
      <c r="AY410" s="250">
        <f t="shared" si="74"/>
        <v>45194</v>
      </c>
      <c r="AZ410" s="250"/>
      <c r="BA410" s="250">
        <f t="shared" ref="BA410:BA452" si="79">AG410+AH410</f>
        <v>50000</v>
      </c>
      <c r="BB410" s="270" t="s">
        <v>948</v>
      </c>
      <c r="BC410" s="269"/>
      <c r="BD410" s="269"/>
      <c r="BE410" s="269"/>
      <c r="BF410" s="269"/>
      <c r="BG410" s="273">
        <v>45314</v>
      </c>
      <c r="BH410" s="249"/>
    </row>
    <row r="411" spans="1:60" ht="30" hidden="1" customHeight="1" x14ac:dyDescent="0.35">
      <c r="A411" s="245" t="s">
        <v>1999</v>
      </c>
      <c r="B411" s="250">
        <v>1328</v>
      </c>
      <c r="C411" s="249">
        <v>2023</v>
      </c>
      <c r="D411" s="249"/>
      <c r="E411" s="249" t="s">
        <v>836</v>
      </c>
      <c r="F411" s="249" t="s">
        <v>813</v>
      </c>
      <c r="G411" s="250">
        <f t="shared" ca="1" si="76"/>
        <v>-180</v>
      </c>
      <c r="H411" s="251">
        <v>45180</v>
      </c>
      <c r="I411" s="249">
        <f t="shared" si="75"/>
        <v>33</v>
      </c>
      <c r="J411" s="251">
        <v>45213</v>
      </c>
      <c r="K411" s="249" t="str">
        <f t="shared" si="77"/>
        <v>DENTRO DO PRAZO</v>
      </c>
      <c r="L411" s="249" t="s">
        <v>1015</v>
      </c>
      <c r="M411" s="250">
        <v>2330</v>
      </c>
      <c r="N411" s="249" t="s">
        <v>1016</v>
      </c>
      <c r="O411" s="249" t="s">
        <v>816</v>
      </c>
      <c r="P411" s="249" t="s">
        <v>817</v>
      </c>
      <c r="Q411" s="249" t="s">
        <v>1017</v>
      </c>
      <c r="R411" s="249" t="s">
        <v>1018</v>
      </c>
      <c r="S411" s="249" t="s">
        <v>1019</v>
      </c>
      <c r="T411" s="249" t="s">
        <v>1020</v>
      </c>
      <c r="U411" s="251">
        <v>45192</v>
      </c>
      <c r="V411" s="235" t="s">
        <v>4741</v>
      </c>
      <c r="W411" s="251">
        <v>45214</v>
      </c>
      <c r="X411" s="249"/>
      <c r="Y411" s="249" t="s">
        <v>823</v>
      </c>
      <c r="Z411" s="252" t="s">
        <v>2013</v>
      </c>
      <c r="AA411" s="252" t="s">
        <v>825</v>
      </c>
      <c r="AB411" s="252" t="s">
        <v>825</v>
      </c>
      <c r="AC411" s="252" t="s">
        <v>2014</v>
      </c>
      <c r="AD411" s="252" t="s">
        <v>1022</v>
      </c>
      <c r="AE411" s="331">
        <f t="shared" si="78"/>
        <v>0</v>
      </c>
      <c r="AF411" s="331">
        <v>10660</v>
      </c>
      <c r="AG411" s="329"/>
      <c r="AH411" s="335" t="s">
        <v>4742</v>
      </c>
      <c r="AI411" s="267" t="s">
        <v>825</v>
      </c>
      <c r="AJ411" s="265" t="s">
        <v>825</v>
      </c>
      <c r="AK411" s="249" t="s">
        <v>825</v>
      </c>
      <c r="AL411" s="253" t="s">
        <v>1276</v>
      </c>
      <c r="AM411" s="249" t="s">
        <v>873</v>
      </c>
      <c r="AN411" s="249" t="s">
        <v>28</v>
      </c>
      <c r="AO411" s="249" t="s">
        <v>1132</v>
      </c>
      <c r="AP411" s="249" t="s">
        <v>1023</v>
      </c>
      <c r="AQ411" s="270" t="s">
        <v>1024</v>
      </c>
      <c r="AR411" s="249" t="s">
        <v>1025</v>
      </c>
      <c r="AS411" s="249"/>
      <c r="AT411" s="251">
        <v>45183</v>
      </c>
      <c r="AU411" s="251">
        <v>45185</v>
      </c>
      <c r="AV411" s="251">
        <v>45197</v>
      </c>
      <c r="AW411" s="251">
        <v>45197</v>
      </c>
      <c r="AX411" s="251">
        <v>45197</v>
      </c>
      <c r="AY411" s="250">
        <f t="shared" si="74"/>
        <v>45197</v>
      </c>
      <c r="AZ411" s="250"/>
      <c r="BA411" s="250">
        <f t="shared" si="79"/>
        <v>10660</v>
      </c>
      <c r="BB411" s="254" t="s">
        <v>1026</v>
      </c>
      <c r="BC411" s="269"/>
      <c r="BD411" s="269"/>
      <c r="BE411" s="269"/>
      <c r="BF411" s="269"/>
      <c r="BG411" s="269"/>
      <c r="BH411" s="249"/>
    </row>
    <row r="412" spans="1:60" ht="30" hidden="1" customHeight="1" x14ac:dyDescent="0.35">
      <c r="A412" s="245" t="s">
        <v>1999</v>
      </c>
      <c r="B412" s="250">
        <v>1330</v>
      </c>
      <c r="C412" s="249">
        <v>2023</v>
      </c>
      <c r="D412" s="249"/>
      <c r="E412" s="249" t="s">
        <v>812</v>
      </c>
      <c r="F412" s="249" t="s">
        <v>813</v>
      </c>
      <c r="G412" s="250">
        <f t="shared" ca="1" si="76"/>
        <v>-234</v>
      </c>
      <c r="H412" s="251">
        <v>45181</v>
      </c>
      <c r="I412" s="249">
        <f t="shared" si="75"/>
        <v>-22</v>
      </c>
      <c r="J412" s="251">
        <v>45159</v>
      </c>
      <c r="K412" s="249" t="str">
        <f t="shared" si="77"/>
        <v>RETROATIVO</v>
      </c>
      <c r="L412" s="249" t="s">
        <v>1339</v>
      </c>
      <c r="M412" s="250">
        <v>2411</v>
      </c>
      <c r="N412" s="249" t="s">
        <v>1016</v>
      </c>
      <c r="O412" s="249" t="s">
        <v>816</v>
      </c>
      <c r="P412" s="249" t="s">
        <v>817</v>
      </c>
      <c r="Q412" s="249" t="s">
        <v>1340</v>
      </c>
      <c r="R412" s="249" t="s">
        <v>1341</v>
      </c>
      <c r="S412" s="249" t="s">
        <v>1342</v>
      </c>
      <c r="T412" s="249" t="s">
        <v>1343</v>
      </c>
      <c r="U412" s="251">
        <v>45195</v>
      </c>
      <c r="V412" s="235" t="s">
        <v>4743</v>
      </c>
      <c r="W412" s="251">
        <v>45165</v>
      </c>
      <c r="X412" s="249"/>
      <c r="Y412" s="249" t="s">
        <v>846</v>
      </c>
      <c r="Z412" s="252" t="s">
        <v>2013</v>
      </c>
      <c r="AA412" s="252" t="s">
        <v>825</v>
      </c>
      <c r="AB412" s="252" t="s">
        <v>825</v>
      </c>
      <c r="AC412" s="252" t="s">
        <v>2014</v>
      </c>
      <c r="AD412" s="252" t="s">
        <v>1150</v>
      </c>
      <c r="AE412" s="331">
        <f t="shared" si="78"/>
        <v>0</v>
      </c>
      <c r="AF412" s="331">
        <v>4000</v>
      </c>
      <c r="AG412" s="329"/>
      <c r="AH412" s="335" t="s">
        <v>3989</v>
      </c>
      <c r="AI412" s="267" t="s">
        <v>825</v>
      </c>
      <c r="AJ412" s="265" t="s">
        <v>825</v>
      </c>
      <c r="AK412" s="249" t="s">
        <v>825</v>
      </c>
      <c r="AL412" s="253" t="s">
        <v>2484</v>
      </c>
      <c r="AM412" s="249" t="s">
        <v>828</v>
      </c>
      <c r="AN412" s="249" t="s">
        <v>35</v>
      </c>
      <c r="AO412" s="249" t="s">
        <v>1132</v>
      </c>
      <c r="AP412" s="248">
        <v>21988442526</v>
      </c>
      <c r="AQ412" s="270" t="s">
        <v>1345</v>
      </c>
      <c r="AR412" s="249" t="s">
        <v>1346</v>
      </c>
      <c r="AS412" s="249"/>
      <c r="AT412" s="251">
        <v>45194</v>
      </c>
      <c r="AU412" s="251">
        <v>45184</v>
      </c>
      <c r="AV412" s="251">
        <v>45184</v>
      </c>
      <c r="AW412" s="251">
        <v>45194</v>
      </c>
      <c r="AX412" s="251">
        <v>45195</v>
      </c>
      <c r="AY412" s="250">
        <f t="shared" si="74"/>
        <v>45195</v>
      </c>
      <c r="AZ412" s="250"/>
      <c r="BA412" s="250">
        <f t="shared" si="79"/>
        <v>4000</v>
      </c>
      <c r="BB412" s="270" t="s">
        <v>1347</v>
      </c>
      <c r="BC412" s="269"/>
      <c r="BD412" s="269"/>
      <c r="BE412" s="269"/>
      <c r="BF412" s="269"/>
      <c r="BG412" s="273">
        <v>45314</v>
      </c>
      <c r="BH412" s="249"/>
    </row>
    <row r="413" spans="1:60" ht="30" hidden="1" customHeight="1" x14ac:dyDescent="0.3">
      <c r="A413" s="245" t="s">
        <v>1999</v>
      </c>
      <c r="B413" s="250">
        <v>1332</v>
      </c>
      <c r="C413" s="249">
        <v>2023</v>
      </c>
      <c r="D413" s="249"/>
      <c r="E413" s="249" t="s">
        <v>812</v>
      </c>
      <c r="F413" s="249" t="s">
        <v>813</v>
      </c>
      <c r="G413" s="250">
        <f t="shared" ca="1" si="76"/>
        <v>-234</v>
      </c>
      <c r="H413" s="251">
        <v>45181</v>
      </c>
      <c r="I413" s="249">
        <f t="shared" si="75"/>
        <v>-22</v>
      </c>
      <c r="J413" s="251">
        <v>45159</v>
      </c>
      <c r="K413" s="249" t="str">
        <f t="shared" si="77"/>
        <v>RETROATIVO</v>
      </c>
      <c r="L413" s="249" t="s">
        <v>1414</v>
      </c>
      <c r="M413" s="250">
        <v>2410</v>
      </c>
      <c r="N413" s="249" t="s">
        <v>1016</v>
      </c>
      <c r="O413" s="249" t="s">
        <v>816</v>
      </c>
      <c r="P413" s="249" t="s">
        <v>817</v>
      </c>
      <c r="Q413" s="249" t="s">
        <v>1415</v>
      </c>
      <c r="R413" s="249" t="s">
        <v>1416</v>
      </c>
      <c r="S413" s="249" t="s">
        <v>1417</v>
      </c>
      <c r="T413" s="249" t="s">
        <v>1343</v>
      </c>
      <c r="U413" s="251">
        <v>45191</v>
      </c>
      <c r="V413" s="235" t="s">
        <v>4743</v>
      </c>
      <c r="W413" s="251">
        <v>45165</v>
      </c>
      <c r="X413" s="249"/>
      <c r="Y413" s="249" t="s">
        <v>846</v>
      </c>
      <c r="Z413" s="252" t="s">
        <v>2013</v>
      </c>
      <c r="AA413" s="252" t="s">
        <v>825</v>
      </c>
      <c r="AB413" s="252" t="s">
        <v>825</v>
      </c>
      <c r="AC413" s="252" t="s">
        <v>2014</v>
      </c>
      <c r="AD413" s="252" t="s">
        <v>1150</v>
      </c>
      <c r="AE413" s="331">
        <f t="shared" si="78"/>
        <v>0</v>
      </c>
      <c r="AF413" s="331">
        <v>4000</v>
      </c>
      <c r="AG413" s="329"/>
      <c r="AH413" s="329">
        <v>4000</v>
      </c>
      <c r="AI413" s="267" t="s">
        <v>825</v>
      </c>
      <c r="AJ413" s="265" t="s">
        <v>825</v>
      </c>
      <c r="AK413" s="249" t="s">
        <v>825</v>
      </c>
      <c r="AL413" s="253" t="s">
        <v>2484</v>
      </c>
      <c r="AM413" s="249" t="s">
        <v>828</v>
      </c>
      <c r="AN413" s="249" t="s">
        <v>35</v>
      </c>
      <c r="AO413" s="249" t="s">
        <v>1132</v>
      </c>
      <c r="AP413" s="249" t="s">
        <v>1418</v>
      </c>
      <c r="AQ413" s="270" t="s">
        <v>1419</v>
      </c>
      <c r="AR413" s="249" t="s">
        <v>1420</v>
      </c>
      <c r="AS413" s="249"/>
      <c r="AT413" s="251">
        <v>45187</v>
      </c>
      <c r="AU413" s="251">
        <v>45184</v>
      </c>
      <c r="AV413" s="251">
        <v>45184</v>
      </c>
      <c r="AW413" s="251">
        <v>45187</v>
      </c>
      <c r="AX413" s="251">
        <v>45191</v>
      </c>
      <c r="AY413" s="250">
        <f t="shared" si="74"/>
        <v>45191</v>
      </c>
      <c r="AZ413" s="250"/>
      <c r="BA413" s="250">
        <f t="shared" si="79"/>
        <v>4000</v>
      </c>
      <c r="BB413" s="270" t="s">
        <v>1421</v>
      </c>
      <c r="BC413" s="269"/>
      <c r="BD413" s="269"/>
      <c r="BE413" s="269"/>
      <c r="BF413" s="269"/>
      <c r="BG413" s="273">
        <v>45314</v>
      </c>
      <c r="BH413" s="249"/>
    </row>
    <row r="414" spans="1:60" ht="30" hidden="1" customHeight="1" x14ac:dyDescent="0.35">
      <c r="A414" s="245" t="s">
        <v>1999</v>
      </c>
      <c r="B414" s="250">
        <v>1333</v>
      </c>
      <c r="C414" s="249">
        <v>2023</v>
      </c>
      <c r="D414" s="249"/>
      <c r="E414" s="249" t="s">
        <v>812</v>
      </c>
      <c r="F414" s="249" t="s">
        <v>813</v>
      </c>
      <c r="G414" s="250">
        <f t="shared" ca="1" si="76"/>
        <v>-206</v>
      </c>
      <c r="H414" s="251">
        <v>45181</v>
      </c>
      <c r="I414" s="249">
        <f t="shared" si="75"/>
        <v>6</v>
      </c>
      <c r="J414" s="251">
        <v>45187</v>
      </c>
      <c r="K414" s="249" t="str">
        <f t="shared" si="77"/>
        <v>FORA DE PRAZO</v>
      </c>
      <c r="L414" s="249" t="s">
        <v>955</v>
      </c>
      <c r="M414" s="250">
        <v>2419</v>
      </c>
      <c r="N414" s="249" t="s">
        <v>815</v>
      </c>
      <c r="O414" s="249" t="s">
        <v>816</v>
      </c>
      <c r="P414" s="249" t="s">
        <v>841</v>
      </c>
      <c r="Q414" s="249" t="s">
        <v>956</v>
      </c>
      <c r="R414" s="249" t="s">
        <v>957</v>
      </c>
      <c r="S414" s="249" t="s">
        <v>958</v>
      </c>
      <c r="T414" s="249" t="s">
        <v>959</v>
      </c>
      <c r="U414" s="251">
        <v>45188</v>
      </c>
      <c r="V414" s="235" t="s">
        <v>4744</v>
      </c>
      <c r="W414" s="251">
        <v>45553</v>
      </c>
      <c r="X414" s="249"/>
      <c r="Y414" s="249" t="s">
        <v>823</v>
      </c>
      <c r="Z414" s="252" t="s">
        <v>2013</v>
      </c>
      <c r="AA414" s="252" t="s">
        <v>825</v>
      </c>
      <c r="AB414" s="252" t="s">
        <v>825</v>
      </c>
      <c r="AC414" s="252" t="s">
        <v>2014</v>
      </c>
      <c r="AD414" s="252" t="s">
        <v>961</v>
      </c>
      <c r="AE414" s="331">
        <f t="shared" si="78"/>
        <v>4182</v>
      </c>
      <c r="AF414" s="331"/>
      <c r="AG414" s="329"/>
      <c r="AH414" s="335" t="s">
        <v>4745</v>
      </c>
      <c r="AI414" s="267" t="s">
        <v>825</v>
      </c>
      <c r="AJ414" s="265" t="s">
        <v>825</v>
      </c>
      <c r="AK414" s="249" t="s">
        <v>825</v>
      </c>
      <c r="AL414" s="253" t="s">
        <v>2484</v>
      </c>
      <c r="AM414" s="249" t="s">
        <v>841</v>
      </c>
      <c r="AN414" s="249" t="s">
        <v>16</v>
      </c>
      <c r="AO414" s="249" t="s">
        <v>13</v>
      </c>
      <c r="AP414" s="248">
        <v>112146799</v>
      </c>
      <c r="AQ414" s="270" t="s">
        <v>962</v>
      </c>
      <c r="AR414" s="249" t="s">
        <v>963</v>
      </c>
      <c r="AS414" s="249"/>
      <c r="AT414" s="251">
        <v>45188</v>
      </c>
      <c r="AU414" s="251">
        <v>45188</v>
      </c>
      <c r="AV414" s="251">
        <v>45188</v>
      </c>
      <c r="AW414" s="251">
        <v>45188</v>
      </c>
      <c r="AX414" s="251">
        <v>45188</v>
      </c>
      <c r="AY414" s="250">
        <f t="shared" si="74"/>
        <v>45188</v>
      </c>
      <c r="AZ414" s="250"/>
      <c r="BA414" s="250">
        <f t="shared" si="79"/>
        <v>4182</v>
      </c>
      <c r="BB414" s="270" t="s">
        <v>964</v>
      </c>
      <c r="BC414" s="269"/>
      <c r="BD414" s="269"/>
      <c r="BE414" s="269"/>
      <c r="BF414" s="269"/>
      <c r="BG414" s="269"/>
      <c r="BH414" s="249"/>
    </row>
    <row r="415" spans="1:60" ht="30" hidden="1" customHeight="1" x14ac:dyDescent="0.3">
      <c r="A415" s="245" t="s">
        <v>1999</v>
      </c>
      <c r="B415" s="250">
        <v>1371</v>
      </c>
      <c r="C415" s="249">
        <v>2023</v>
      </c>
      <c r="D415" s="249"/>
      <c r="E415" s="249" t="s">
        <v>812</v>
      </c>
      <c r="F415" s="249" t="s">
        <v>813</v>
      </c>
      <c r="G415" s="250">
        <f t="shared" ca="1" si="76"/>
        <v>-199</v>
      </c>
      <c r="H415" s="251">
        <v>45184</v>
      </c>
      <c r="I415" s="249">
        <f t="shared" si="75"/>
        <v>10</v>
      </c>
      <c r="J415" s="251">
        <v>45194</v>
      </c>
      <c r="K415" s="249" t="str">
        <f t="shared" si="77"/>
        <v>FORA DE PRAZO</v>
      </c>
      <c r="L415" s="249" t="s">
        <v>1371</v>
      </c>
      <c r="M415" s="250">
        <v>2355</v>
      </c>
      <c r="N415" s="249" t="s">
        <v>1016</v>
      </c>
      <c r="O415" s="249" t="s">
        <v>816</v>
      </c>
      <c r="P415" s="249" t="s">
        <v>1372</v>
      </c>
      <c r="Q415" s="249" t="s">
        <v>1373</v>
      </c>
      <c r="R415" s="278" t="s">
        <v>1374</v>
      </c>
      <c r="S415" s="249" t="s">
        <v>1375</v>
      </c>
      <c r="T415" s="249" t="s">
        <v>1376</v>
      </c>
      <c r="U415" s="251">
        <v>45198</v>
      </c>
      <c r="V415" s="235" t="s">
        <v>4746</v>
      </c>
      <c r="W415" s="251">
        <v>45924</v>
      </c>
      <c r="X415" s="249"/>
      <c r="Y415" s="249" t="s">
        <v>823</v>
      </c>
      <c r="Z415" s="252" t="s">
        <v>2013</v>
      </c>
      <c r="AA415" s="252" t="s">
        <v>825</v>
      </c>
      <c r="AB415" s="252" t="s">
        <v>825</v>
      </c>
      <c r="AC415" s="252" t="s">
        <v>2014</v>
      </c>
      <c r="AD415" s="252" t="s">
        <v>922</v>
      </c>
      <c r="AE415" s="331">
        <f t="shared" si="78"/>
        <v>0</v>
      </c>
      <c r="AF415" s="331">
        <v>10698</v>
      </c>
      <c r="AG415" s="329"/>
      <c r="AH415" s="329">
        <v>10698</v>
      </c>
      <c r="AI415" s="267" t="s">
        <v>825</v>
      </c>
      <c r="AJ415" s="265" t="s">
        <v>825</v>
      </c>
      <c r="AK415" s="249" t="s">
        <v>825</v>
      </c>
      <c r="AL415" s="253" t="s">
        <v>3120</v>
      </c>
      <c r="AM415" s="249" t="s">
        <v>1379</v>
      </c>
      <c r="AN415" s="249" t="s">
        <v>33</v>
      </c>
      <c r="AO415" s="249" t="s">
        <v>13</v>
      </c>
      <c r="AP415" s="249" t="s">
        <v>1380</v>
      </c>
      <c r="AQ415" s="270" t="s">
        <v>1381</v>
      </c>
      <c r="AR415" s="249" t="s">
        <v>1382</v>
      </c>
      <c r="AS415" s="249"/>
      <c r="AT415" s="251">
        <v>45189</v>
      </c>
      <c r="AU415" s="251">
        <v>45191</v>
      </c>
      <c r="AV415" s="251">
        <v>45195</v>
      </c>
      <c r="AW415" s="251">
        <v>45195</v>
      </c>
      <c r="AX415" s="251">
        <v>45201</v>
      </c>
      <c r="AY415" s="250">
        <f t="shared" si="74"/>
        <v>45201</v>
      </c>
      <c r="AZ415" s="250"/>
      <c r="BA415" s="250">
        <f t="shared" si="79"/>
        <v>10698</v>
      </c>
      <c r="BB415" s="254" t="s">
        <v>1383</v>
      </c>
      <c r="BC415" s="269"/>
      <c r="BD415" s="269"/>
      <c r="BE415" s="269"/>
      <c r="BF415" s="269"/>
      <c r="BG415" s="269"/>
      <c r="BH415" s="249"/>
    </row>
    <row r="416" spans="1:60" ht="30" hidden="1" customHeight="1" x14ac:dyDescent="0.35">
      <c r="A416" s="245" t="s">
        <v>1999</v>
      </c>
      <c r="B416" s="250">
        <v>1373</v>
      </c>
      <c r="C416" s="249">
        <v>2023</v>
      </c>
      <c r="D416" s="249"/>
      <c r="E416" s="249" t="s">
        <v>836</v>
      </c>
      <c r="F416" s="249" t="s">
        <v>813</v>
      </c>
      <c r="G416" s="250">
        <f t="shared" ca="1" si="76"/>
        <v>-159</v>
      </c>
      <c r="H416" s="251">
        <v>45187</v>
      </c>
      <c r="I416" s="249">
        <f t="shared" si="75"/>
        <v>47</v>
      </c>
      <c r="J416" s="251">
        <v>45234</v>
      </c>
      <c r="K416" s="249" t="str">
        <f t="shared" si="77"/>
        <v>DENTRO DO PRAZO</v>
      </c>
      <c r="L416" s="249" t="s">
        <v>1086</v>
      </c>
      <c r="M416" s="250">
        <v>2468</v>
      </c>
      <c r="N416" s="249" t="s">
        <v>839</v>
      </c>
      <c r="O416" s="249" t="s">
        <v>840</v>
      </c>
      <c r="P416" s="249" t="s">
        <v>841</v>
      </c>
      <c r="Q416" s="249" t="s">
        <v>2603</v>
      </c>
      <c r="R416" s="249"/>
      <c r="S416" s="249" t="s">
        <v>1031</v>
      </c>
      <c r="T416" s="249" t="s">
        <v>1088</v>
      </c>
      <c r="U416" s="251">
        <v>45235</v>
      </c>
      <c r="V416" s="235" t="s">
        <v>4747</v>
      </c>
      <c r="W416" s="251">
        <v>46330</v>
      </c>
      <c r="X416" s="250">
        <f ca="1">W416-TODAY()</f>
        <v>937</v>
      </c>
      <c r="Y416" s="249" t="s">
        <v>921</v>
      </c>
      <c r="Z416" s="252" t="s">
        <v>2013</v>
      </c>
      <c r="AA416" s="252" t="s">
        <v>825</v>
      </c>
      <c r="AB416" s="252" t="s">
        <v>1034</v>
      </c>
      <c r="AC416" s="252" t="s">
        <v>2014</v>
      </c>
      <c r="AD416" s="252">
        <v>224</v>
      </c>
      <c r="AE416" s="331">
        <f t="shared" si="78"/>
        <v>228</v>
      </c>
      <c r="AF416" s="252"/>
      <c r="AG416" s="329"/>
      <c r="AH416" s="335" t="s">
        <v>4748</v>
      </c>
      <c r="AI416" s="267">
        <v>0</v>
      </c>
      <c r="AJ416" s="265"/>
      <c r="AK416" s="249"/>
      <c r="AL416" s="253" t="s">
        <v>907</v>
      </c>
      <c r="AM416" s="249" t="s">
        <v>841</v>
      </c>
      <c r="AN416" s="249" t="s">
        <v>16</v>
      </c>
      <c r="AO416" s="249" t="s">
        <v>13</v>
      </c>
      <c r="AP416" s="249"/>
      <c r="AQ416" s="269"/>
      <c r="AR416" s="249"/>
      <c r="AS416" s="249"/>
      <c r="AT416" s="251"/>
      <c r="AU416" s="251"/>
      <c r="AV416" s="251"/>
      <c r="AW416" s="251"/>
      <c r="AX416" s="251"/>
      <c r="AY416" s="250">
        <f t="shared" si="74"/>
        <v>0</v>
      </c>
      <c r="AZ416" s="250"/>
      <c r="BA416" s="250">
        <f t="shared" si="79"/>
        <v>228</v>
      </c>
      <c r="BB416" s="254" t="s">
        <v>1090</v>
      </c>
      <c r="BC416" s="269"/>
      <c r="BD416" s="269"/>
      <c r="BE416" s="269"/>
      <c r="BF416" s="269"/>
      <c r="BG416" s="269"/>
      <c r="BH416" s="249"/>
    </row>
    <row r="417" spans="1:60" ht="30" hidden="1" customHeight="1" x14ac:dyDescent="0.35">
      <c r="A417" s="245" t="s">
        <v>1999</v>
      </c>
      <c r="B417" s="250">
        <v>1376</v>
      </c>
      <c r="C417" s="249">
        <v>2023</v>
      </c>
      <c r="D417" s="249"/>
      <c r="E417" s="249" t="s">
        <v>812</v>
      </c>
      <c r="F417" s="249" t="s">
        <v>813</v>
      </c>
      <c r="G417" s="250">
        <f t="shared" ca="1" si="76"/>
        <v>-192</v>
      </c>
      <c r="H417" s="251">
        <v>45187</v>
      </c>
      <c r="I417" s="249">
        <f t="shared" ref="I417:I441" si="80">_xlfn.DAYS(J417,H417)</f>
        <v>14</v>
      </c>
      <c r="J417" s="251">
        <v>45201</v>
      </c>
      <c r="K417" s="249" t="str">
        <f t="shared" si="77"/>
        <v>FORA DE PRAZO</v>
      </c>
      <c r="L417" s="249" t="s">
        <v>814</v>
      </c>
      <c r="M417" s="250">
        <v>2502</v>
      </c>
      <c r="N417" s="249" t="s">
        <v>815</v>
      </c>
      <c r="O417" s="249" t="s">
        <v>816</v>
      </c>
      <c r="P417" s="249" t="s">
        <v>817</v>
      </c>
      <c r="Q417" s="249" t="s">
        <v>818</v>
      </c>
      <c r="R417" s="249" t="s">
        <v>819</v>
      </c>
      <c r="S417" s="249" t="s">
        <v>820</v>
      </c>
      <c r="T417" s="249" t="s">
        <v>4749</v>
      </c>
      <c r="U417" s="251">
        <v>45204</v>
      </c>
      <c r="V417" s="235" t="s">
        <v>4750</v>
      </c>
      <c r="W417" s="251">
        <v>45226</v>
      </c>
      <c r="X417" s="249"/>
      <c r="Y417" s="249" t="s">
        <v>823</v>
      </c>
      <c r="Z417" s="252" t="s">
        <v>2013</v>
      </c>
      <c r="AA417" s="252" t="s">
        <v>825</v>
      </c>
      <c r="AB417" s="252" t="s">
        <v>825</v>
      </c>
      <c r="AC417" s="252" t="s">
        <v>2014</v>
      </c>
      <c r="AD417" s="252" t="s">
        <v>826</v>
      </c>
      <c r="AE417" s="331">
        <f t="shared" si="78"/>
        <v>2523.61</v>
      </c>
      <c r="AF417" s="331"/>
      <c r="AG417" s="329"/>
      <c r="AH417" s="335" t="s">
        <v>4751</v>
      </c>
      <c r="AI417" s="267" t="s">
        <v>825</v>
      </c>
      <c r="AJ417" s="265" t="s">
        <v>825</v>
      </c>
      <c r="AK417" s="249" t="s">
        <v>825</v>
      </c>
      <c r="AL417" s="253" t="s">
        <v>2484</v>
      </c>
      <c r="AM417" s="249" t="s">
        <v>828</v>
      </c>
      <c r="AN417" s="249" t="s">
        <v>829</v>
      </c>
      <c r="AO417" s="249" t="s">
        <v>1132</v>
      </c>
      <c r="AP417" s="249" t="s">
        <v>832</v>
      </c>
      <c r="AQ417" s="269" t="s">
        <v>833</v>
      </c>
      <c r="AR417" s="249" t="s">
        <v>834</v>
      </c>
      <c r="AS417" s="249"/>
      <c r="AT417" s="251">
        <v>45194</v>
      </c>
      <c r="AU417" s="251">
        <v>45191</v>
      </c>
      <c r="AV417" s="251">
        <v>45194</v>
      </c>
      <c r="AW417" s="251">
        <v>45194</v>
      </c>
      <c r="AX417" s="251">
        <v>45205</v>
      </c>
      <c r="AY417" s="250">
        <f t="shared" si="74"/>
        <v>45205</v>
      </c>
      <c r="AZ417" s="250"/>
      <c r="BA417" s="250">
        <f t="shared" si="79"/>
        <v>2523.61</v>
      </c>
      <c r="BB417" s="270" t="s">
        <v>835</v>
      </c>
      <c r="BC417" s="269"/>
      <c r="BD417" s="269"/>
      <c r="BE417" s="269"/>
      <c r="BF417" s="269"/>
      <c r="BG417" s="269"/>
      <c r="BH417" s="249"/>
    </row>
    <row r="418" spans="1:60" ht="30" hidden="1" customHeight="1" x14ac:dyDescent="0.35">
      <c r="A418" s="245" t="s">
        <v>1999</v>
      </c>
      <c r="B418" s="250">
        <v>1377</v>
      </c>
      <c r="C418" s="249">
        <v>2023</v>
      </c>
      <c r="D418" s="249"/>
      <c r="E418" s="249" t="s">
        <v>812</v>
      </c>
      <c r="F418" s="249" t="s">
        <v>813</v>
      </c>
      <c r="G418" s="250">
        <f t="shared" ca="1" si="76"/>
        <v>-213</v>
      </c>
      <c r="H418" s="251">
        <v>45187</v>
      </c>
      <c r="I418" s="249">
        <f t="shared" si="80"/>
        <v>-7</v>
      </c>
      <c r="J418" s="251">
        <v>45180</v>
      </c>
      <c r="K418" s="249" t="str">
        <f t="shared" si="77"/>
        <v>RETROATIVO</v>
      </c>
      <c r="L418" s="249" t="s">
        <v>1394</v>
      </c>
      <c r="M418" s="250">
        <v>2495</v>
      </c>
      <c r="N418" s="249" t="s">
        <v>815</v>
      </c>
      <c r="O418" s="249" t="s">
        <v>816</v>
      </c>
      <c r="P418" s="249" t="s">
        <v>817</v>
      </c>
      <c r="Q418" s="249" t="s">
        <v>1395</v>
      </c>
      <c r="R418" s="249" t="s">
        <v>1396</v>
      </c>
      <c r="S418" s="249" t="s">
        <v>1397</v>
      </c>
      <c r="T418" s="249" t="s">
        <v>857</v>
      </c>
      <c r="U418" s="251">
        <v>45197</v>
      </c>
      <c r="V418" s="235" t="s">
        <v>4724</v>
      </c>
      <c r="W418" s="251">
        <v>45226</v>
      </c>
      <c r="X418" s="249"/>
      <c r="Y418" s="249" t="s">
        <v>860</v>
      </c>
      <c r="Z418" s="252" t="s">
        <v>2013</v>
      </c>
      <c r="AA418" s="252" t="s">
        <v>825</v>
      </c>
      <c r="AB418" s="252" t="s">
        <v>825</v>
      </c>
      <c r="AC418" s="252" t="s">
        <v>2014</v>
      </c>
      <c r="AD418" s="252" t="s">
        <v>1223</v>
      </c>
      <c r="AE418" s="331">
        <f t="shared" si="78"/>
        <v>3000</v>
      </c>
      <c r="AF418" s="331"/>
      <c r="AG418" s="329"/>
      <c r="AH418" s="335" t="s">
        <v>3995</v>
      </c>
      <c r="AI418" s="267" t="s">
        <v>825</v>
      </c>
      <c r="AJ418" s="265" t="s">
        <v>825</v>
      </c>
      <c r="AK418" s="249" t="s">
        <v>825</v>
      </c>
      <c r="AL418" s="253" t="s">
        <v>1276</v>
      </c>
      <c r="AM418" s="249" t="s">
        <v>828</v>
      </c>
      <c r="AN418" s="249" t="s">
        <v>829</v>
      </c>
      <c r="AO418" s="249" t="s">
        <v>1132</v>
      </c>
      <c r="AP418" s="249" t="s">
        <v>1398</v>
      </c>
      <c r="AQ418" s="270" t="s">
        <v>1399</v>
      </c>
      <c r="AR418" s="249" t="s">
        <v>1400</v>
      </c>
      <c r="AS418" s="249"/>
      <c r="AT418" s="251">
        <v>45191</v>
      </c>
      <c r="AU418" s="251">
        <v>45189</v>
      </c>
      <c r="AV418" s="251">
        <v>45190</v>
      </c>
      <c r="AW418" s="251">
        <v>45191</v>
      </c>
      <c r="AX418" s="251">
        <v>45197</v>
      </c>
      <c r="AY418" s="250">
        <f t="shared" si="74"/>
        <v>45197</v>
      </c>
      <c r="AZ418" s="250"/>
      <c r="BA418" s="250">
        <f t="shared" si="79"/>
        <v>3000</v>
      </c>
      <c r="BB418" s="270" t="s">
        <v>1401</v>
      </c>
      <c r="BC418" s="269"/>
      <c r="BD418" s="269"/>
      <c r="BE418" s="269"/>
      <c r="BF418" s="269"/>
      <c r="BG418" s="269"/>
      <c r="BH418" s="249"/>
    </row>
    <row r="419" spans="1:60" ht="30" hidden="1" customHeight="1" x14ac:dyDescent="0.35">
      <c r="A419" s="245" t="s">
        <v>1999</v>
      </c>
      <c r="B419" s="250">
        <v>1384</v>
      </c>
      <c r="C419" s="249">
        <v>2023</v>
      </c>
      <c r="D419" s="249"/>
      <c r="E419" s="249" t="s">
        <v>836</v>
      </c>
      <c r="F419" s="249" t="s">
        <v>813</v>
      </c>
      <c r="G419" s="250">
        <f t="shared" ca="1" si="76"/>
        <v>-188</v>
      </c>
      <c r="H419" s="251">
        <v>45188</v>
      </c>
      <c r="I419" s="249">
        <f t="shared" si="80"/>
        <v>17</v>
      </c>
      <c r="J419" s="251">
        <v>45205</v>
      </c>
      <c r="K419" s="249" t="str">
        <f t="shared" si="77"/>
        <v>DENTRO DO PRAZO</v>
      </c>
      <c r="L419" s="249" t="s">
        <v>1156</v>
      </c>
      <c r="M419" s="250">
        <v>2543</v>
      </c>
      <c r="N419" s="249" t="s">
        <v>815</v>
      </c>
      <c r="O419" s="249" t="s">
        <v>816</v>
      </c>
      <c r="P419" s="249" t="s">
        <v>817</v>
      </c>
      <c r="Q419" s="249" t="s">
        <v>1157</v>
      </c>
      <c r="R419" s="249" t="s">
        <v>1158</v>
      </c>
      <c r="S419" s="249" t="s">
        <v>1159</v>
      </c>
      <c r="T419" s="249" t="s">
        <v>1160</v>
      </c>
      <c r="U419" s="251">
        <v>45194</v>
      </c>
      <c r="V419" s="235" t="s">
        <v>4752</v>
      </c>
      <c r="W419" s="251">
        <v>45207</v>
      </c>
      <c r="X419" s="249"/>
      <c r="Y419" s="249" t="s">
        <v>823</v>
      </c>
      <c r="Z419" s="252" t="s">
        <v>2013</v>
      </c>
      <c r="AA419" s="252" t="s">
        <v>825</v>
      </c>
      <c r="AB419" s="252" t="s">
        <v>825</v>
      </c>
      <c r="AC419" s="252" t="s">
        <v>2014</v>
      </c>
      <c r="AD419" s="252" t="s">
        <v>1162</v>
      </c>
      <c r="AE419" s="331">
        <f t="shared" si="78"/>
        <v>0</v>
      </c>
      <c r="AF419" s="331">
        <v>12000</v>
      </c>
      <c r="AG419" s="329"/>
      <c r="AH419" s="335" t="s">
        <v>4753</v>
      </c>
      <c r="AI419" s="267" t="s">
        <v>825</v>
      </c>
      <c r="AJ419" s="265" t="s">
        <v>825</v>
      </c>
      <c r="AK419" s="249" t="s">
        <v>825</v>
      </c>
      <c r="AL419" s="253" t="s">
        <v>2484</v>
      </c>
      <c r="AM419" s="249" t="s">
        <v>828</v>
      </c>
      <c r="AN419" s="249" t="s">
        <v>35</v>
      </c>
      <c r="AO419" s="249" t="s">
        <v>1132</v>
      </c>
      <c r="AP419" s="249" t="s">
        <v>1163</v>
      </c>
      <c r="AQ419" s="269" t="s">
        <v>1164</v>
      </c>
      <c r="AR419" s="249" t="s">
        <v>1165</v>
      </c>
      <c r="AS419" s="249"/>
      <c r="AT419" s="251">
        <v>45194</v>
      </c>
      <c r="AU419" s="251">
        <v>45194</v>
      </c>
      <c r="AV419" s="251">
        <v>45201</v>
      </c>
      <c r="AW419" s="251">
        <v>45201</v>
      </c>
      <c r="AX419" s="251">
        <v>45205</v>
      </c>
      <c r="AY419" s="250">
        <f t="shared" si="74"/>
        <v>45205</v>
      </c>
      <c r="AZ419" s="250"/>
      <c r="BA419" s="250">
        <f t="shared" si="79"/>
        <v>12000</v>
      </c>
      <c r="BB419" s="270" t="s">
        <v>4754</v>
      </c>
      <c r="BC419" s="269"/>
      <c r="BD419" s="269"/>
      <c r="BE419" s="269"/>
      <c r="BF419" s="269"/>
      <c r="BG419" s="269"/>
      <c r="BH419" s="249"/>
    </row>
    <row r="420" spans="1:60" ht="30" hidden="1" customHeight="1" x14ac:dyDescent="0.3">
      <c r="A420" s="245" t="s">
        <v>1999</v>
      </c>
      <c r="B420" s="250">
        <v>1385</v>
      </c>
      <c r="C420" s="249">
        <v>2023</v>
      </c>
      <c r="D420" s="249"/>
      <c r="E420" s="249" t="s">
        <v>812</v>
      </c>
      <c r="F420" s="249" t="s">
        <v>813</v>
      </c>
      <c r="G420" s="250">
        <f t="shared" ca="1" si="76"/>
        <v>-241</v>
      </c>
      <c r="H420" s="251">
        <v>45188</v>
      </c>
      <c r="I420" s="249">
        <f t="shared" si="80"/>
        <v>-36</v>
      </c>
      <c r="J420" s="251">
        <v>45152</v>
      </c>
      <c r="K420" s="249" t="str">
        <f t="shared" si="77"/>
        <v>RETROATIVO</v>
      </c>
      <c r="L420" s="249" t="s">
        <v>1145</v>
      </c>
      <c r="M420" s="250">
        <v>2559</v>
      </c>
      <c r="N420" s="249" t="s">
        <v>815</v>
      </c>
      <c r="O420" s="249" t="s">
        <v>816</v>
      </c>
      <c r="P420" s="249" t="s">
        <v>817</v>
      </c>
      <c r="Q420" s="249" t="s">
        <v>1146</v>
      </c>
      <c r="R420" s="279" t="s">
        <v>1147</v>
      </c>
      <c r="S420" s="249" t="s">
        <v>1148</v>
      </c>
      <c r="T420" s="279" t="s">
        <v>857</v>
      </c>
      <c r="U420" s="251">
        <v>45195</v>
      </c>
      <c r="V420" s="235" t="s">
        <v>4755</v>
      </c>
      <c r="W420" s="251">
        <v>45230</v>
      </c>
      <c r="X420" s="249"/>
      <c r="Y420" s="249" t="s">
        <v>860</v>
      </c>
      <c r="Z420" s="297" t="s">
        <v>2013</v>
      </c>
      <c r="AA420" s="252" t="s">
        <v>825</v>
      </c>
      <c r="AB420" s="252" t="s">
        <v>825</v>
      </c>
      <c r="AC420" s="252" t="s">
        <v>2014</v>
      </c>
      <c r="AD420" s="252" t="s">
        <v>1150</v>
      </c>
      <c r="AE420" s="331">
        <f t="shared" si="78"/>
        <v>0</v>
      </c>
      <c r="AF420" s="331"/>
      <c r="AG420" s="329"/>
      <c r="AH420" s="329">
        <v>0</v>
      </c>
      <c r="AI420" s="267" t="s">
        <v>825</v>
      </c>
      <c r="AJ420" s="265" t="s">
        <v>825</v>
      </c>
      <c r="AK420" s="249" t="s">
        <v>825</v>
      </c>
      <c r="AL420" s="253" t="s">
        <v>1276</v>
      </c>
      <c r="AM420" s="249" t="s">
        <v>828</v>
      </c>
      <c r="AN420" s="249" t="s">
        <v>35</v>
      </c>
      <c r="AO420" s="249" t="s">
        <v>1132</v>
      </c>
      <c r="AP420" s="249" t="s">
        <v>1152</v>
      </c>
      <c r="AQ420" s="270" t="s">
        <v>1153</v>
      </c>
      <c r="AR420" s="249" t="s">
        <v>1154</v>
      </c>
      <c r="AS420" s="249"/>
      <c r="AT420" s="251">
        <v>45190</v>
      </c>
      <c r="AU420" s="251">
        <v>45189</v>
      </c>
      <c r="AV420" s="251">
        <v>45190</v>
      </c>
      <c r="AW420" s="251">
        <v>45190</v>
      </c>
      <c r="AX420" s="251">
        <v>45195</v>
      </c>
      <c r="AY420" s="250">
        <f t="shared" si="74"/>
        <v>45195</v>
      </c>
      <c r="AZ420" s="250"/>
      <c r="BA420" s="250">
        <f t="shared" si="79"/>
        <v>0</v>
      </c>
      <c r="BB420" s="270" t="s">
        <v>1155</v>
      </c>
      <c r="BC420" s="269"/>
      <c r="BD420" s="269"/>
      <c r="BE420" s="269"/>
      <c r="BF420" s="269"/>
      <c r="BG420" s="273">
        <v>45314</v>
      </c>
      <c r="BH420" s="249"/>
    </row>
    <row r="421" spans="1:60" ht="30" hidden="1" customHeight="1" x14ac:dyDescent="0.3">
      <c r="A421" s="245" t="s">
        <v>1999</v>
      </c>
      <c r="B421" s="250">
        <v>1387</v>
      </c>
      <c r="C421" s="249">
        <v>2023</v>
      </c>
      <c r="D421" s="249"/>
      <c r="E421" s="249" t="s">
        <v>812</v>
      </c>
      <c r="F421" s="249" t="s">
        <v>813</v>
      </c>
      <c r="G421" s="250">
        <f t="shared" ca="1" si="76"/>
        <v>-227</v>
      </c>
      <c r="H421" s="251">
        <v>45188</v>
      </c>
      <c r="I421" s="249">
        <f t="shared" si="80"/>
        <v>-22</v>
      </c>
      <c r="J421" s="251">
        <v>45166</v>
      </c>
      <c r="K421" s="249" t="str">
        <f t="shared" si="77"/>
        <v>RETROATIVO</v>
      </c>
      <c r="L421" s="249" t="s">
        <v>980</v>
      </c>
      <c r="M421" s="250">
        <v>2585</v>
      </c>
      <c r="N421" s="249" t="s">
        <v>815</v>
      </c>
      <c r="O421" s="249" t="s">
        <v>816</v>
      </c>
      <c r="P421" s="249" t="s">
        <v>817</v>
      </c>
      <c r="Q421" s="249" t="s">
        <v>981</v>
      </c>
      <c r="R421" s="249" t="s">
        <v>982</v>
      </c>
      <c r="S421" s="249" t="s">
        <v>983</v>
      </c>
      <c r="T421" s="249" t="s">
        <v>984</v>
      </c>
      <c r="U421" s="251">
        <v>45198</v>
      </c>
      <c r="V421" s="235" t="s">
        <v>4756</v>
      </c>
      <c r="W421" s="251">
        <v>45169</v>
      </c>
      <c r="X421" s="249"/>
      <c r="Y421" s="249" t="s">
        <v>860</v>
      </c>
      <c r="Z421" s="252" t="s">
        <v>2013</v>
      </c>
      <c r="AA421" s="252" t="s">
        <v>825</v>
      </c>
      <c r="AB421" s="252" t="s">
        <v>825</v>
      </c>
      <c r="AC421" s="252" t="s">
        <v>2014</v>
      </c>
      <c r="AD421" s="252">
        <v>600</v>
      </c>
      <c r="AE421" s="331">
        <f t="shared" si="78"/>
        <v>0</v>
      </c>
      <c r="AF421" s="331">
        <v>600</v>
      </c>
      <c r="AG421" s="329"/>
      <c r="AH421" s="329">
        <v>600</v>
      </c>
      <c r="AI421" s="267" t="s">
        <v>825</v>
      </c>
      <c r="AJ421" s="265" t="s">
        <v>825</v>
      </c>
      <c r="AK421" s="249" t="s">
        <v>825</v>
      </c>
      <c r="AL421" s="253" t="s">
        <v>2484</v>
      </c>
      <c r="AM421" s="249" t="s">
        <v>828</v>
      </c>
      <c r="AN421" s="249" t="s">
        <v>35</v>
      </c>
      <c r="AO421" s="249" t="s">
        <v>1132</v>
      </c>
      <c r="AP421" s="249">
        <v>11948945080</v>
      </c>
      <c r="AQ421" s="269" t="s">
        <v>986</v>
      </c>
      <c r="AR421" s="249" t="s">
        <v>987</v>
      </c>
      <c r="AS421" s="249"/>
      <c r="AT421" s="251">
        <v>45194</v>
      </c>
      <c r="AU421" s="251">
        <v>45191</v>
      </c>
      <c r="AV421" s="251">
        <v>45191</v>
      </c>
      <c r="AW421" s="251">
        <v>45194</v>
      </c>
      <c r="AX421" s="251">
        <v>45168</v>
      </c>
      <c r="AY421" s="250">
        <f t="shared" si="74"/>
        <v>45168</v>
      </c>
      <c r="AZ421" s="250"/>
      <c r="BA421" s="250">
        <f t="shared" si="79"/>
        <v>600</v>
      </c>
      <c r="BB421" s="254" t="s">
        <v>988</v>
      </c>
      <c r="BC421" s="269"/>
      <c r="BD421" s="269"/>
      <c r="BE421" s="269"/>
      <c r="BF421" s="269"/>
      <c r="BG421" s="273">
        <v>45314</v>
      </c>
      <c r="BH421" s="249"/>
    </row>
    <row r="422" spans="1:60" ht="30" hidden="1" customHeight="1" x14ac:dyDescent="0.3">
      <c r="A422" s="245" t="s">
        <v>1999</v>
      </c>
      <c r="B422" s="250">
        <v>1388</v>
      </c>
      <c r="C422" s="249">
        <v>2023</v>
      </c>
      <c r="D422" s="249"/>
      <c r="E422" s="249" t="s">
        <v>836</v>
      </c>
      <c r="F422" s="249" t="s">
        <v>813</v>
      </c>
      <c r="G422" s="250">
        <f t="shared" ca="1" si="76"/>
        <v>-147</v>
      </c>
      <c r="H422" s="251">
        <v>45188</v>
      </c>
      <c r="I422" s="249">
        <f t="shared" si="80"/>
        <v>58</v>
      </c>
      <c r="J422" s="251">
        <v>45246</v>
      </c>
      <c r="K422" s="249" t="str">
        <f t="shared" si="77"/>
        <v>DENTRO DO PRAZO</v>
      </c>
      <c r="L422" s="249" t="s">
        <v>1292</v>
      </c>
      <c r="M422" s="250">
        <v>2373</v>
      </c>
      <c r="N422" s="249" t="s">
        <v>815</v>
      </c>
      <c r="O422" s="249" t="s">
        <v>816</v>
      </c>
      <c r="P422" s="249" t="s">
        <v>817</v>
      </c>
      <c r="Q422" s="249" t="s">
        <v>1293</v>
      </c>
      <c r="R422" s="249" t="s">
        <v>1294</v>
      </c>
      <c r="S422" s="249" t="s">
        <v>1295</v>
      </c>
      <c r="T422" s="249" t="s">
        <v>1296</v>
      </c>
      <c r="U422" s="251">
        <v>45205</v>
      </c>
      <c r="V422" s="235" t="s">
        <v>4757</v>
      </c>
      <c r="W422" s="251">
        <v>45248</v>
      </c>
      <c r="X422" s="249"/>
      <c r="Y422" s="249" t="s">
        <v>823</v>
      </c>
      <c r="Z422" s="252" t="s">
        <v>2013</v>
      </c>
      <c r="AA422" s="252" t="s">
        <v>825</v>
      </c>
      <c r="AB422" s="252" t="s">
        <v>825</v>
      </c>
      <c r="AC422" s="252" t="s">
        <v>2014</v>
      </c>
      <c r="AD422" s="252" t="s">
        <v>995</v>
      </c>
      <c r="AE422" s="331">
        <f t="shared" si="78"/>
        <v>0</v>
      </c>
      <c r="AF422" s="331"/>
      <c r="AG422" s="329"/>
      <c r="AH422" s="329">
        <v>0</v>
      </c>
      <c r="AI422" s="267" t="s">
        <v>825</v>
      </c>
      <c r="AJ422" s="265" t="s">
        <v>825</v>
      </c>
      <c r="AK422" s="249" t="s">
        <v>825</v>
      </c>
      <c r="AL422" s="253" t="s">
        <v>1276</v>
      </c>
      <c r="AM422" s="249" t="s">
        <v>873</v>
      </c>
      <c r="AN422" s="249" t="s">
        <v>28</v>
      </c>
      <c r="AO422" s="249" t="s">
        <v>1132</v>
      </c>
      <c r="AP422" s="249" t="s">
        <v>1298</v>
      </c>
      <c r="AQ422" s="269" t="s">
        <v>1299</v>
      </c>
      <c r="AR422" s="249" t="s">
        <v>1300</v>
      </c>
      <c r="AS422" s="249"/>
      <c r="AT422" s="251">
        <v>45194</v>
      </c>
      <c r="AU422" s="251">
        <v>45201</v>
      </c>
      <c r="AV422" s="251">
        <v>45203</v>
      </c>
      <c r="AW422" s="251">
        <v>45204</v>
      </c>
      <c r="AX422" s="251">
        <v>45208</v>
      </c>
      <c r="AY422" s="250">
        <f t="shared" si="74"/>
        <v>45208</v>
      </c>
      <c r="AZ422" s="250"/>
      <c r="BA422" s="250">
        <f t="shared" si="79"/>
        <v>0</v>
      </c>
      <c r="BB422" s="270" t="s">
        <v>4758</v>
      </c>
      <c r="BC422" s="269"/>
      <c r="BD422" s="269"/>
      <c r="BE422" s="269"/>
      <c r="BF422" s="269"/>
      <c r="BG422" s="269"/>
      <c r="BH422" s="249"/>
    </row>
    <row r="423" spans="1:60" ht="30" hidden="1" customHeight="1" x14ac:dyDescent="0.3">
      <c r="A423" s="245" t="s">
        <v>1999</v>
      </c>
      <c r="B423" s="250">
        <v>1389</v>
      </c>
      <c r="C423" s="249">
        <v>2023</v>
      </c>
      <c r="D423" s="249"/>
      <c r="E423" s="249" t="s">
        <v>812</v>
      </c>
      <c r="F423" s="249" t="s">
        <v>813</v>
      </c>
      <c r="G423" s="250">
        <f t="shared" ca="1" si="76"/>
        <v>-241</v>
      </c>
      <c r="H423" s="251">
        <v>45188</v>
      </c>
      <c r="I423" s="249">
        <f t="shared" si="80"/>
        <v>-36</v>
      </c>
      <c r="J423" s="251">
        <v>45152</v>
      </c>
      <c r="K423" s="249" t="str">
        <f t="shared" si="77"/>
        <v>RETROATIVO</v>
      </c>
      <c r="L423" s="249" t="s">
        <v>853</v>
      </c>
      <c r="M423" s="250">
        <v>2580</v>
      </c>
      <c r="N423" s="249" t="s">
        <v>815</v>
      </c>
      <c r="O423" s="249" t="s">
        <v>816</v>
      </c>
      <c r="P423" s="249" t="s">
        <v>817</v>
      </c>
      <c r="Q423" s="249" t="s">
        <v>854</v>
      </c>
      <c r="R423" s="278" t="s">
        <v>855</v>
      </c>
      <c r="S423" s="249" t="s">
        <v>856</v>
      </c>
      <c r="T423" s="279" t="s">
        <v>857</v>
      </c>
      <c r="U423" s="251">
        <v>45230</v>
      </c>
      <c r="V423" s="235" t="s">
        <v>4759</v>
      </c>
      <c r="W423" s="251">
        <v>45170</v>
      </c>
      <c r="X423" s="249"/>
      <c r="Y423" s="249" t="s">
        <v>860</v>
      </c>
      <c r="Z423" s="252" t="s">
        <v>2013</v>
      </c>
      <c r="AA423" s="252" t="s">
        <v>825</v>
      </c>
      <c r="AB423" s="252" t="s">
        <v>825</v>
      </c>
      <c r="AC423" s="252" t="s">
        <v>2014</v>
      </c>
      <c r="AD423" s="252" t="s">
        <v>861</v>
      </c>
      <c r="AE423" s="331">
        <f t="shared" si="78"/>
        <v>0</v>
      </c>
      <c r="AF423" s="331">
        <v>2000</v>
      </c>
      <c r="AG423" s="329"/>
      <c r="AH423" s="329">
        <v>2000</v>
      </c>
      <c r="AI423" s="267" t="s">
        <v>825</v>
      </c>
      <c r="AJ423" s="265" t="s">
        <v>825</v>
      </c>
      <c r="AK423" s="249" t="s">
        <v>825</v>
      </c>
      <c r="AL423" s="253" t="s">
        <v>2484</v>
      </c>
      <c r="AM423" s="249" t="s">
        <v>828</v>
      </c>
      <c r="AN423" s="249" t="s">
        <v>35</v>
      </c>
      <c r="AO423" s="249" t="s">
        <v>1132</v>
      </c>
      <c r="AP423" s="249" t="s">
        <v>862</v>
      </c>
      <c r="AQ423" s="270" t="s">
        <v>863</v>
      </c>
      <c r="AR423" s="249" t="s">
        <v>864</v>
      </c>
      <c r="AS423" s="249"/>
      <c r="AT423" s="251">
        <v>45210</v>
      </c>
      <c r="AU423" s="251">
        <v>45191</v>
      </c>
      <c r="AV423" s="251">
        <v>45201</v>
      </c>
      <c r="AW423" s="251">
        <v>45208</v>
      </c>
      <c r="AX423" s="251">
        <v>45230</v>
      </c>
      <c r="AY423" s="250">
        <f t="shared" si="74"/>
        <v>45230</v>
      </c>
      <c r="AZ423" s="250"/>
      <c r="BA423" s="250">
        <f t="shared" si="79"/>
        <v>2000</v>
      </c>
      <c r="BB423" s="270" t="s">
        <v>4760</v>
      </c>
      <c r="BC423" s="269"/>
      <c r="BD423" s="269"/>
      <c r="BE423" s="269"/>
      <c r="BF423" s="269"/>
      <c r="BG423" s="273">
        <v>45314</v>
      </c>
      <c r="BH423" s="249"/>
    </row>
    <row r="424" spans="1:60" ht="30" hidden="1" customHeight="1" x14ac:dyDescent="0.3">
      <c r="A424" s="245" t="s">
        <v>1999</v>
      </c>
      <c r="B424" s="250">
        <v>1391</v>
      </c>
      <c r="C424" s="249">
        <v>2023</v>
      </c>
      <c r="D424" s="249"/>
      <c r="E424" s="249" t="s">
        <v>812</v>
      </c>
      <c r="F424" s="249" t="s">
        <v>813</v>
      </c>
      <c r="G424" s="250">
        <f t="shared" ca="1" si="76"/>
        <v>-179</v>
      </c>
      <c r="H424" s="251">
        <v>45190</v>
      </c>
      <c r="I424" s="249">
        <f t="shared" si="80"/>
        <v>24</v>
      </c>
      <c r="J424" s="251">
        <v>45214</v>
      </c>
      <c r="K424" s="249" t="str">
        <f t="shared" si="77"/>
        <v>DENTRO DO PRAZO</v>
      </c>
      <c r="L424" s="249" t="s">
        <v>1469</v>
      </c>
      <c r="M424" s="250">
        <v>2501</v>
      </c>
      <c r="N424" s="249" t="s">
        <v>1016</v>
      </c>
      <c r="O424" s="249" t="s">
        <v>816</v>
      </c>
      <c r="P424" s="249" t="s">
        <v>1470</v>
      </c>
      <c r="Q424" s="249" t="s">
        <v>1471</v>
      </c>
      <c r="R424" s="249" t="s">
        <v>1472</v>
      </c>
      <c r="S424" s="249" t="s">
        <v>1473</v>
      </c>
      <c r="T424" s="249" t="s">
        <v>1474</v>
      </c>
      <c r="U424" s="251">
        <v>45198</v>
      </c>
      <c r="V424" s="235" t="s">
        <v>4761</v>
      </c>
      <c r="W424" s="251">
        <v>45945</v>
      </c>
      <c r="X424" s="249">
        <v>45047</v>
      </c>
      <c r="Y424" s="249" t="s">
        <v>921</v>
      </c>
      <c r="Z424" s="252" t="s">
        <v>2013</v>
      </c>
      <c r="AA424" s="252" t="s">
        <v>825</v>
      </c>
      <c r="AB424" s="252"/>
      <c r="AC424" s="252" t="s">
        <v>2014</v>
      </c>
      <c r="AD424" s="252" t="s">
        <v>922</v>
      </c>
      <c r="AE424" s="331">
        <f t="shared" si="78"/>
        <v>0</v>
      </c>
      <c r="AF424" s="331">
        <v>2432</v>
      </c>
      <c r="AG424" s="329"/>
      <c r="AH424" s="329">
        <f>286+2146</f>
        <v>2432</v>
      </c>
      <c r="AI424" s="267">
        <v>0</v>
      </c>
      <c r="AJ424" s="265"/>
      <c r="AK424" s="249"/>
      <c r="AL424" s="253" t="s">
        <v>907</v>
      </c>
      <c r="AM424" s="249" t="s">
        <v>1379</v>
      </c>
      <c r="AN424" s="249" t="s">
        <v>33</v>
      </c>
      <c r="AO424" s="249" t="s">
        <v>13</v>
      </c>
      <c r="AP424" s="249" t="s">
        <v>1476</v>
      </c>
      <c r="AQ424" s="270" t="s">
        <v>1477</v>
      </c>
      <c r="AR424" s="249" t="s">
        <v>1478</v>
      </c>
      <c r="AS424" s="249"/>
      <c r="AT424" s="251">
        <v>45194</v>
      </c>
      <c r="AU424" s="251">
        <v>45195</v>
      </c>
      <c r="AV424" s="251">
        <v>45195</v>
      </c>
      <c r="AW424" s="251">
        <v>45195</v>
      </c>
      <c r="AX424" s="251">
        <v>45201</v>
      </c>
      <c r="AY424" s="250">
        <f t="shared" si="74"/>
        <v>45201</v>
      </c>
      <c r="AZ424" s="250"/>
      <c r="BA424" s="250">
        <f t="shared" si="79"/>
        <v>2432</v>
      </c>
      <c r="BB424" s="254" t="s">
        <v>1479</v>
      </c>
      <c r="BC424" s="269"/>
      <c r="BD424" s="269"/>
      <c r="BE424" s="269"/>
      <c r="BF424" s="269"/>
      <c r="BG424" s="269"/>
      <c r="BH424" s="249"/>
    </row>
    <row r="425" spans="1:60" ht="30" hidden="1" customHeight="1" x14ac:dyDescent="0.3">
      <c r="A425" s="245" t="s">
        <v>1999</v>
      </c>
      <c r="B425" s="250">
        <v>1392</v>
      </c>
      <c r="C425" s="249">
        <v>2023</v>
      </c>
      <c r="D425" s="249"/>
      <c r="E425" s="249" t="s">
        <v>812</v>
      </c>
      <c r="F425" s="249" t="s">
        <v>813</v>
      </c>
      <c r="G425" s="250">
        <f t="shared" ca="1" si="76"/>
        <v>-197</v>
      </c>
      <c r="H425" s="251">
        <v>45190</v>
      </c>
      <c r="I425" s="249">
        <f t="shared" si="80"/>
        <v>6</v>
      </c>
      <c r="J425" s="251">
        <v>45196</v>
      </c>
      <c r="K425" s="249" t="str">
        <f t="shared" si="77"/>
        <v>FORA DE PRAZO</v>
      </c>
      <c r="L425" s="249" t="s">
        <v>1480</v>
      </c>
      <c r="M425" s="250">
        <v>2588</v>
      </c>
      <c r="N425" s="249" t="s">
        <v>1016</v>
      </c>
      <c r="O425" s="249" t="s">
        <v>816</v>
      </c>
      <c r="P425" s="249" t="s">
        <v>915</v>
      </c>
      <c r="Q425" s="249" t="s">
        <v>1481</v>
      </c>
      <c r="R425" s="249" t="s">
        <v>1482</v>
      </c>
      <c r="S425" s="249" t="s">
        <v>1483</v>
      </c>
      <c r="T425" s="249" t="s">
        <v>1484</v>
      </c>
      <c r="U425" s="251">
        <v>45205</v>
      </c>
      <c r="V425" s="263" t="s">
        <v>4762</v>
      </c>
      <c r="W425" s="251">
        <v>45926</v>
      </c>
      <c r="X425" s="250">
        <f ca="1">W425-TODAY()</f>
        <v>533</v>
      </c>
      <c r="Y425" s="249" t="s">
        <v>921</v>
      </c>
      <c r="Z425" s="252" t="s">
        <v>2013</v>
      </c>
      <c r="AA425" s="252" t="s">
        <v>825</v>
      </c>
      <c r="AB425" s="252"/>
      <c r="AC425" s="252" t="s">
        <v>2014</v>
      </c>
      <c r="AD425" s="252" t="s">
        <v>922</v>
      </c>
      <c r="AE425" s="331">
        <f t="shared" si="78"/>
        <v>0</v>
      </c>
      <c r="AF425" s="331">
        <v>3400</v>
      </c>
      <c r="AG425" s="329"/>
      <c r="AH425" s="329">
        <v>3400</v>
      </c>
      <c r="AI425" s="267"/>
      <c r="AJ425" s="265"/>
      <c r="AK425" s="249"/>
      <c r="AL425" s="253" t="s">
        <v>3199</v>
      </c>
      <c r="AM425" s="249" t="s">
        <v>873</v>
      </c>
      <c r="AN425" s="249" t="s">
        <v>28</v>
      </c>
      <c r="AO425" s="249" t="s">
        <v>13</v>
      </c>
      <c r="AP425" s="249" t="s">
        <v>1487</v>
      </c>
      <c r="AQ425" s="270" t="s">
        <v>1488</v>
      </c>
      <c r="AR425" s="249" t="s">
        <v>1489</v>
      </c>
      <c r="AS425" s="249"/>
      <c r="AT425" s="251">
        <v>45196</v>
      </c>
      <c r="AU425" s="251">
        <v>45201</v>
      </c>
      <c r="AV425" s="251">
        <v>45203</v>
      </c>
      <c r="AW425" s="251">
        <v>45203</v>
      </c>
      <c r="AX425" s="251">
        <v>45205</v>
      </c>
      <c r="AY425" s="250">
        <f t="shared" si="74"/>
        <v>45205</v>
      </c>
      <c r="AZ425" s="250"/>
      <c r="BA425" s="250">
        <f t="shared" si="79"/>
        <v>3400</v>
      </c>
      <c r="BB425" s="270" t="s">
        <v>1490</v>
      </c>
      <c r="BC425" s="269"/>
      <c r="BD425" s="269"/>
      <c r="BE425" s="269"/>
      <c r="BF425" s="269"/>
      <c r="BG425" s="269"/>
      <c r="BH425" s="249"/>
    </row>
    <row r="426" spans="1:60" ht="30" hidden="1" customHeight="1" x14ac:dyDescent="0.3">
      <c r="A426" s="245" t="s">
        <v>1999</v>
      </c>
      <c r="B426" s="250">
        <v>1393</v>
      </c>
      <c r="C426" s="249">
        <v>2023</v>
      </c>
      <c r="D426" s="249"/>
      <c r="E426" s="249" t="s">
        <v>812</v>
      </c>
      <c r="F426" s="249" t="s">
        <v>813</v>
      </c>
      <c r="G426" s="250">
        <f t="shared" ca="1" si="76"/>
        <v>-197</v>
      </c>
      <c r="H426" s="251">
        <v>45190</v>
      </c>
      <c r="I426" s="249">
        <f t="shared" si="80"/>
        <v>6</v>
      </c>
      <c r="J426" s="251">
        <v>45196</v>
      </c>
      <c r="K426" s="249" t="str">
        <f t="shared" si="77"/>
        <v>FORA DE PRAZO</v>
      </c>
      <c r="L426" s="249" t="s">
        <v>1480</v>
      </c>
      <c r="M426" s="250">
        <v>2518</v>
      </c>
      <c r="N426" s="249" t="s">
        <v>1016</v>
      </c>
      <c r="O426" s="249" t="s">
        <v>816</v>
      </c>
      <c r="P426" s="249" t="s">
        <v>915</v>
      </c>
      <c r="Q426" s="249" t="s">
        <v>1491</v>
      </c>
      <c r="R426" s="249" t="s">
        <v>1492</v>
      </c>
      <c r="S426" s="249" t="s">
        <v>1493</v>
      </c>
      <c r="T426" s="249" t="s">
        <v>1484</v>
      </c>
      <c r="U426" s="251">
        <v>45205</v>
      </c>
      <c r="V426" s="263" t="s">
        <v>4762</v>
      </c>
      <c r="W426" s="251">
        <v>45926</v>
      </c>
      <c r="X426" s="250">
        <f ca="1">W426-TODAY()</f>
        <v>533</v>
      </c>
      <c r="Y426" s="249" t="s">
        <v>921</v>
      </c>
      <c r="Z426" s="252" t="s">
        <v>2013</v>
      </c>
      <c r="AA426" s="252" t="s">
        <v>825</v>
      </c>
      <c r="AB426" s="252"/>
      <c r="AC426" s="252" t="s">
        <v>2014</v>
      </c>
      <c r="AD426" s="252" t="s">
        <v>922</v>
      </c>
      <c r="AE426" s="331">
        <f t="shared" si="78"/>
        <v>0</v>
      </c>
      <c r="AF426" s="331"/>
      <c r="AG426" s="329"/>
      <c r="AH426" s="329">
        <v>0</v>
      </c>
      <c r="AI426" s="267"/>
      <c r="AJ426" s="265"/>
      <c r="AK426" s="249"/>
      <c r="AL426" s="253" t="s">
        <v>3199</v>
      </c>
      <c r="AM426" s="249" t="s">
        <v>873</v>
      </c>
      <c r="AN426" s="249" t="s">
        <v>28</v>
      </c>
      <c r="AO426" s="249" t="s">
        <v>13</v>
      </c>
      <c r="AP426" s="249" t="s">
        <v>1494</v>
      </c>
      <c r="AQ426" s="270" t="s">
        <v>1495</v>
      </c>
      <c r="AR426" s="249" t="s">
        <v>1496</v>
      </c>
      <c r="AS426" s="249"/>
      <c r="AT426" s="251">
        <v>45204</v>
      </c>
      <c r="AU426" s="251">
        <v>45201</v>
      </c>
      <c r="AV426" s="251">
        <v>45203</v>
      </c>
      <c r="AW426" s="251">
        <v>45204</v>
      </c>
      <c r="AX426" s="251">
        <v>45205</v>
      </c>
      <c r="AY426" s="250">
        <f t="shared" si="74"/>
        <v>45205</v>
      </c>
      <c r="AZ426" s="250"/>
      <c r="BA426" s="250">
        <f t="shared" si="79"/>
        <v>0</v>
      </c>
      <c r="BB426" s="270" t="s">
        <v>1497</v>
      </c>
      <c r="BC426" s="269"/>
      <c r="BD426" s="269"/>
      <c r="BE426" s="269"/>
      <c r="BF426" s="269"/>
      <c r="BG426" s="269"/>
      <c r="BH426" s="249"/>
    </row>
    <row r="427" spans="1:60" ht="30" hidden="1" customHeight="1" x14ac:dyDescent="0.3">
      <c r="A427" s="245" t="s">
        <v>1999</v>
      </c>
      <c r="B427" s="250">
        <v>1394</v>
      </c>
      <c r="C427" s="249">
        <v>2023</v>
      </c>
      <c r="D427" s="249"/>
      <c r="E427" s="249" t="s">
        <v>812</v>
      </c>
      <c r="F427" s="249" t="s">
        <v>813</v>
      </c>
      <c r="G427" s="250">
        <f t="shared" ca="1" si="76"/>
        <v>-197</v>
      </c>
      <c r="H427" s="251">
        <v>45190</v>
      </c>
      <c r="I427" s="249">
        <f t="shared" si="80"/>
        <v>6</v>
      </c>
      <c r="J427" s="251">
        <v>45196</v>
      </c>
      <c r="K427" s="249" t="str">
        <f t="shared" si="77"/>
        <v>FORA DE PRAZO</v>
      </c>
      <c r="L427" s="249" t="s">
        <v>1480</v>
      </c>
      <c r="M427" s="250">
        <v>2517</v>
      </c>
      <c r="N427" s="249" t="s">
        <v>1016</v>
      </c>
      <c r="O427" s="249" t="s">
        <v>816</v>
      </c>
      <c r="P427" s="249" t="s">
        <v>915</v>
      </c>
      <c r="Q427" s="249" t="s">
        <v>1498</v>
      </c>
      <c r="R427" s="249" t="s">
        <v>1499</v>
      </c>
      <c r="S427" s="249" t="s">
        <v>1500</v>
      </c>
      <c r="T427" s="249" t="s">
        <v>1484</v>
      </c>
      <c r="U427" s="251">
        <v>45205</v>
      </c>
      <c r="V427" s="263" t="s">
        <v>4762</v>
      </c>
      <c r="W427" s="251">
        <v>45926</v>
      </c>
      <c r="X427" s="250">
        <f ca="1">W427-TODAY()</f>
        <v>533</v>
      </c>
      <c r="Y427" s="249" t="s">
        <v>921</v>
      </c>
      <c r="Z427" s="252" t="s">
        <v>2013</v>
      </c>
      <c r="AA427" s="252" t="s">
        <v>825</v>
      </c>
      <c r="AB427" s="252"/>
      <c r="AC427" s="252" t="s">
        <v>2014</v>
      </c>
      <c r="AD427" s="252" t="s">
        <v>922</v>
      </c>
      <c r="AE427" s="331">
        <f t="shared" si="78"/>
        <v>0</v>
      </c>
      <c r="AF427" s="331"/>
      <c r="AG427" s="329"/>
      <c r="AH427" s="329">
        <v>0</v>
      </c>
      <c r="AI427" s="267"/>
      <c r="AJ427" s="265"/>
      <c r="AK427" s="249"/>
      <c r="AL427" s="253" t="s">
        <v>3199</v>
      </c>
      <c r="AM427" s="249" t="s">
        <v>873</v>
      </c>
      <c r="AN427" s="249" t="s">
        <v>28</v>
      </c>
      <c r="AO427" s="249" t="s">
        <v>13</v>
      </c>
      <c r="AP427" s="249" t="s">
        <v>1501</v>
      </c>
      <c r="AQ427" s="254" t="s">
        <v>1502</v>
      </c>
      <c r="AR427" s="249" t="s">
        <v>1503</v>
      </c>
      <c r="AS427" s="249"/>
      <c r="AT427" s="251">
        <v>45204</v>
      </c>
      <c r="AU427" s="251">
        <v>45204</v>
      </c>
      <c r="AV427" s="251">
        <v>45202</v>
      </c>
      <c r="AW427" s="251">
        <v>45203</v>
      </c>
      <c r="AX427" s="251">
        <v>45205</v>
      </c>
      <c r="AY427" s="250">
        <f t="shared" si="74"/>
        <v>45205</v>
      </c>
      <c r="AZ427" s="250"/>
      <c r="BA427" s="250">
        <f t="shared" si="79"/>
        <v>0</v>
      </c>
      <c r="BB427" s="270" t="s">
        <v>1504</v>
      </c>
      <c r="BC427" s="269"/>
      <c r="BD427" s="269"/>
      <c r="BE427" s="269"/>
      <c r="BF427" s="269"/>
      <c r="BG427" s="269"/>
      <c r="BH427" s="249"/>
    </row>
    <row r="428" spans="1:60" ht="30" hidden="1" customHeight="1" x14ac:dyDescent="0.35">
      <c r="A428" s="245" t="s">
        <v>1999</v>
      </c>
      <c r="B428" s="250">
        <v>1396</v>
      </c>
      <c r="C428" s="249">
        <v>2023</v>
      </c>
      <c r="D428" s="249"/>
      <c r="E428" s="249" t="s">
        <v>836</v>
      </c>
      <c r="F428" s="249" t="s">
        <v>813</v>
      </c>
      <c r="G428" s="250">
        <f t="shared" ca="1" si="76"/>
        <v>-197</v>
      </c>
      <c r="H428" s="251">
        <v>45190</v>
      </c>
      <c r="I428" s="249">
        <f t="shared" si="80"/>
        <v>6</v>
      </c>
      <c r="J428" s="251">
        <v>45196</v>
      </c>
      <c r="K428" s="249" t="str">
        <f t="shared" si="77"/>
        <v>FORA DE PRAZO</v>
      </c>
      <c r="L428" s="249" t="s">
        <v>1505</v>
      </c>
      <c r="M428" s="250">
        <v>2618</v>
      </c>
      <c r="N428" s="249" t="s">
        <v>839</v>
      </c>
      <c r="O428" s="249" t="s">
        <v>816</v>
      </c>
      <c r="P428" s="249" t="s">
        <v>817</v>
      </c>
      <c r="Q428" s="249" t="s">
        <v>1506</v>
      </c>
      <c r="R428" s="249" t="s">
        <v>1507</v>
      </c>
      <c r="S428" s="249" t="s">
        <v>1508</v>
      </c>
      <c r="T428" s="249" t="s">
        <v>1509</v>
      </c>
      <c r="U428" s="251">
        <v>45194</v>
      </c>
      <c r="V428" s="235" t="s">
        <v>4763</v>
      </c>
      <c r="W428" s="251">
        <v>45195</v>
      </c>
      <c r="X428" s="249"/>
      <c r="Y428" s="249" t="s">
        <v>823</v>
      </c>
      <c r="Z428" s="252" t="s">
        <v>2013</v>
      </c>
      <c r="AA428" s="252" t="s">
        <v>825</v>
      </c>
      <c r="AB428" s="252" t="s">
        <v>825</v>
      </c>
      <c r="AC428" s="252" t="s">
        <v>2014</v>
      </c>
      <c r="AD428" s="252" t="s">
        <v>1511</v>
      </c>
      <c r="AE428" s="331">
        <f t="shared" si="78"/>
        <v>0</v>
      </c>
      <c r="AF428" s="331">
        <v>10500</v>
      </c>
      <c r="AG428" s="329"/>
      <c r="AH428" s="335" t="s">
        <v>4764</v>
      </c>
      <c r="AI428" s="267"/>
      <c r="AJ428" s="265"/>
      <c r="AK428" s="249"/>
      <c r="AL428" s="253" t="s">
        <v>2484</v>
      </c>
      <c r="AM428" s="249" t="s">
        <v>828</v>
      </c>
      <c r="AN428" s="249" t="s">
        <v>39</v>
      </c>
      <c r="AO428" s="249" t="s">
        <v>1132</v>
      </c>
      <c r="AP428" s="249" t="s">
        <v>1512</v>
      </c>
      <c r="AQ428" s="270" t="s">
        <v>1513</v>
      </c>
      <c r="AR428" s="249" t="s">
        <v>1514</v>
      </c>
      <c r="AS428" s="249"/>
      <c r="AT428" s="251">
        <v>45194</v>
      </c>
      <c r="AU428" s="251">
        <v>45194</v>
      </c>
      <c r="AV428" s="251">
        <v>45194</v>
      </c>
      <c r="AW428" s="251">
        <v>45194</v>
      </c>
      <c r="AX428" s="251">
        <v>45202</v>
      </c>
      <c r="AY428" s="250">
        <f t="shared" si="74"/>
        <v>45202</v>
      </c>
      <c r="AZ428" s="250"/>
      <c r="BA428" s="250">
        <f t="shared" si="79"/>
        <v>10500</v>
      </c>
      <c r="BB428" s="254" t="s">
        <v>1515</v>
      </c>
      <c r="BC428" s="269"/>
      <c r="BD428" s="269"/>
      <c r="BE428" s="269"/>
      <c r="BF428" s="269"/>
      <c r="BG428" s="269"/>
      <c r="BH428" s="249"/>
    </row>
    <row r="429" spans="1:60" ht="30" hidden="1" customHeight="1" x14ac:dyDescent="0.35">
      <c r="A429" s="245" t="s">
        <v>1999</v>
      </c>
      <c r="B429" s="250">
        <v>1400</v>
      </c>
      <c r="C429" s="249">
        <v>2023</v>
      </c>
      <c r="D429" s="249"/>
      <c r="E429" s="249" t="s">
        <v>836</v>
      </c>
      <c r="F429" s="249" t="s">
        <v>813</v>
      </c>
      <c r="G429" s="250">
        <f t="shared" ca="1" si="76"/>
        <v>-251</v>
      </c>
      <c r="H429" s="251">
        <v>45190</v>
      </c>
      <c r="I429" s="249">
        <f t="shared" si="80"/>
        <v>-48</v>
      </c>
      <c r="J429" s="251">
        <v>45142</v>
      </c>
      <c r="K429" s="249" t="str">
        <f t="shared" si="77"/>
        <v>RETROATIVO</v>
      </c>
      <c r="L429" s="249" t="s">
        <v>1516</v>
      </c>
      <c r="M429" s="250">
        <v>2637</v>
      </c>
      <c r="N429" s="249" t="s">
        <v>839</v>
      </c>
      <c r="O429" s="249" t="s">
        <v>816</v>
      </c>
      <c r="P429" s="249" t="s">
        <v>817</v>
      </c>
      <c r="Q429" s="249" t="s">
        <v>1517</v>
      </c>
      <c r="R429" s="249" t="s">
        <v>1518</v>
      </c>
      <c r="S429" s="249" t="s">
        <v>1519</v>
      </c>
      <c r="T429" s="249" t="s">
        <v>1520</v>
      </c>
      <c r="U429" s="251">
        <v>45196</v>
      </c>
      <c r="V429" s="235" t="s">
        <v>4765</v>
      </c>
      <c r="W429" s="251">
        <v>45229</v>
      </c>
      <c r="X429" s="249"/>
      <c r="Y429" s="249" t="s">
        <v>823</v>
      </c>
      <c r="Z429" s="252" t="s">
        <v>2013</v>
      </c>
      <c r="AA429" s="252" t="s">
        <v>825</v>
      </c>
      <c r="AB429" s="252" t="s">
        <v>825</v>
      </c>
      <c r="AC429" s="252" t="s">
        <v>2014</v>
      </c>
      <c r="AD429" s="252" t="s">
        <v>1150</v>
      </c>
      <c r="AE429" s="331">
        <f t="shared" si="78"/>
        <v>0</v>
      </c>
      <c r="AF429" s="331">
        <v>4000</v>
      </c>
      <c r="AG429" s="329"/>
      <c r="AH429" s="335" t="s">
        <v>3989</v>
      </c>
      <c r="AI429" s="267"/>
      <c r="AJ429" s="265"/>
      <c r="AK429" s="249"/>
      <c r="AL429" s="253" t="s">
        <v>1276</v>
      </c>
      <c r="AM429" s="249" t="s">
        <v>828</v>
      </c>
      <c r="AN429" s="249" t="s">
        <v>39</v>
      </c>
      <c r="AO429" s="249" t="s">
        <v>1132</v>
      </c>
      <c r="AP429" s="248">
        <v>116982590156</v>
      </c>
      <c r="AQ429" s="270" t="s">
        <v>1523</v>
      </c>
      <c r="AR429" s="249" t="s">
        <v>1524</v>
      </c>
      <c r="AS429" s="249"/>
      <c r="AT429" s="251">
        <v>45194</v>
      </c>
      <c r="AU429" s="251">
        <v>45208</v>
      </c>
      <c r="AV429" s="251">
        <v>45210</v>
      </c>
      <c r="AW429" s="251">
        <v>45213</v>
      </c>
      <c r="AX429" s="251">
        <v>45218</v>
      </c>
      <c r="AY429" s="250">
        <f t="shared" si="74"/>
        <v>45218</v>
      </c>
      <c r="AZ429" s="250"/>
      <c r="BA429" s="250">
        <f t="shared" si="79"/>
        <v>4000</v>
      </c>
      <c r="BB429" s="271" t="s">
        <v>4766</v>
      </c>
      <c r="BC429" s="269"/>
      <c r="BD429" s="269"/>
      <c r="BE429" s="269"/>
      <c r="BF429" s="269"/>
      <c r="BG429" s="269"/>
      <c r="BH429" s="249"/>
    </row>
    <row r="430" spans="1:60" ht="30" hidden="1" customHeight="1" x14ac:dyDescent="0.35">
      <c r="A430" s="245" t="s">
        <v>1999</v>
      </c>
      <c r="B430" s="250">
        <v>1401</v>
      </c>
      <c r="C430" s="249">
        <v>2023</v>
      </c>
      <c r="D430" s="249"/>
      <c r="E430" s="249" t="s">
        <v>836</v>
      </c>
      <c r="F430" s="249" t="s">
        <v>813</v>
      </c>
      <c r="G430" s="250">
        <f t="shared" ca="1" si="76"/>
        <v>-223</v>
      </c>
      <c r="H430" s="251">
        <v>45190</v>
      </c>
      <c r="I430" s="249">
        <f t="shared" si="80"/>
        <v>-20</v>
      </c>
      <c r="J430" s="251">
        <v>45170</v>
      </c>
      <c r="K430" s="249" t="str">
        <f t="shared" si="77"/>
        <v>RETROATIVO</v>
      </c>
      <c r="L430" s="249" t="s">
        <v>1525</v>
      </c>
      <c r="M430" s="250">
        <v>2632</v>
      </c>
      <c r="N430" s="249" t="s">
        <v>839</v>
      </c>
      <c r="O430" s="249" t="s">
        <v>816</v>
      </c>
      <c r="P430" s="249" t="s">
        <v>817</v>
      </c>
      <c r="Q430" s="287" t="s">
        <v>1526</v>
      </c>
      <c r="R430" s="249" t="s">
        <v>1527</v>
      </c>
      <c r="S430" s="249" t="s">
        <v>1528</v>
      </c>
      <c r="T430" s="249" t="s">
        <v>1529</v>
      </c>
      <c r="U430" s="251">
        <v>45194</v>
      </c>
      <c r="V430" s="235" t="s">
        <v>4767</v>
      </c>
      <c r="W430" s="251">
        <v>45284</v>
      </c>
      <c r="X430" s="249"/>
      <c r="Y430" s="249" t="s">
        <v>823</v>
      </c>
      <c r="Z430" s="252" t="s">
        <v>2013</v>
      </c>
      <c r="AA430" s="252" t="s">
        <v>825</v>
      </c>
      <c r="AB430" s="252" t="s">
        <v>825</v>
      </c>
      <c r="AC430" s="252" t="s">
        <v>2014</v>
      </c>
      <c r="AD430" s="252" t="s">
        <v>1223</v>
      </c>
      <c r="AE430" s="331">
        <f t="shared" si="78"/>
        <v>0</v>
      </c>
      <c r="AF430" s="331">
        <v>3000</v>
      </c>
      <c r="AG430" s="329"/>
      <c r="AH430" s="335" t="s">
        <v>3995</v>
      </c>
      <c r="AI430" s="267"/>
      <c r="AJ430" s="265"/>
      <c r="AK430" s="249"/>
      <c r="AL430" s="253" t="s">
        <v>1276</v>
      </c>
      <c r="AM430" s="249" t="s">
        <v>873</v>
      </c>
      <c r="AN430" s="249" t="s">
        <v>28</v>
      </c>
      <c r="AO430" s="249" t="s">
        <v>1132</v>
      </c>
      <c r="AP430" s="249" t="s">
        <v>1531</v>
      </c>
      <c r="AQ430" s="269" t="s">
        <v>1532</v>
      </c>
      <c r="AR430" s="249" t="s">
        <v>1533</v>
      </c>
      <c r="AS430" s="249"/>
      <c r="AT430" s="251">
        <v>45197</v>
      </c>
      <c r="AU430" s="251">
        <v>45197</v>
      </c>
      <c r="AV430" s="251">
        <v>45202</v>
      </c>
      <c r="AW430" s="251">
        <v>45203</v>
      </c>
      <c r="AX430" s="251">
        <v>45218</v>
      </c>
      <c r="AY430" s="250">
        <f t="shared" si="74"/>
        <v>45218</v>
      </c>
      <c r="AZ430" s="250"/>
      <c r="BA430" s="250">
        <f t="shared" si="79"/>
        <v>3000</v>
      </c>
      <c r="BB430" s="270" t="s">
        <v>4768</v>
      </c>
      <c r="BC430" s="269"/>
      <c r="BD430" s="269"/>
      <c r="BE430" s="269"/>
      <c r="BF430" s="269"/>
      <c r="BG430" s="269"/>
      <c r="BH430" s="249"/>
    </row>
    <row r="431" spans="1:60" ht="30" hidden="1" customHeight="1" x14ac:dyDescent="0.3">
      <c r="A431" s="245" t="s">
        <v>1999</v>
      </c>
      <c r="B431" s="250">
        <v>1402</v>
      </c>
      <c r="C431" s="249">
        <v>2023</v>
      </c>
      <c r="D431" s="249"/>
      <c r="E431" s="249" t="s">
        <v>836</v>
      </c>
      <c r="F431" s="249" t="s">
        <v>813</v>
      </c>
      <c r="G431" s="250">
        <f t="shared" ca="1" si="76"/>
        <v>-251</v>
      </c>
      <c r="H431" s="251">
        <v>45190</v>
      </c>
      <c r="I431" s="249">
        <f t="shared" si="80"/>
        <v>-48</v>
      </c>
      <c r="J431" s="251">
        <v>45142</v>
      </c>
      <c r="K431" s="249" t="str">
        <f t="shared" si="77"/>
        <v>RETROATIVO</v>
      </c>
      <c r="L431" s="249" t="s">
        <v>1534</v>
      </c>
      <c r="M431" s="250">
        <v>2636</v>
      </c>
      <c r="N431" s="249" t="s">
        <v>839</v>
      </c>
      <c r="O431" s="249" t="s">
        <v>816</v>
      </c>
      <c r="P431" s="249" t="s">
        <v>817</v>
      </c>
      <c r="Q431" s="249" t="s">
        <v>1535</v>
      </c>
      <c r="R431" s="249" t="s">
        <v>1536</v>
      </c>
      <c r="S431" s="249" t="s">
        <v>1537</v>
      </c>
      <c r="T431" s="249" t="s">
        <v>1520</v>
      </c>
      <c r="U431" s="251">
        <v>45197</v>
      </c>
      <c r="V431" s="235" t="s">
        <v>4755</v>
      </c>
      <c r="W431" s="251">
        <v>45230</v>
      </c>
      <c r="X431" s="249"/>
      <c r="Y431" s="249" t="s">
        <v>823</v>
      </c>
      <c r="Z431" s="252" t="s">
        <v>2013</v>
      </c>
      <c r="AA431" s="252" t="s">
        <v>825</v>
      </c>
      <c r="AB431" s="252" t="s">
        <v>825</v>
      </c>
      <c r="AC431" s="252" t="s">
        <v>2014</v>
      </c>
      <c r="AD431" s="252" t="s">
        <v>1150</v>
      </c>
      <c r="AE431" s="331">
        <f t="shared" si="78"/>
        <v>0</v>
      </c>
      <c r="AF431" s="331">
        <v>4000</v>
      </c>
      <c r="AG431" s="329"/>
      <c r="AH431" s="329">
        <v>4000</v>
      </c>
      <c r="AI431" s="267"/>
      <c r="AJ431" s="265"/>
      <c r="AK431" s="249"/>
      <c r="AL431" s="253" t="s">
        <v>1276</v>
      </c>
      <c r="AM431" s="249" t="s">
        <v>828</v>
      </c>
      <c r="AN431" s="249" t="s">
        <v>39</v>
      </c>
      <c r="AO431" s="249" t="s">
        <v>1132</v>
      </c>
      <c r="AP431" s="248">
        <v>11982597184</v>
      </c>
      <c r="AQ431" s="269" t="s">
        <v>1539</v>
      </c>
      <c r="AR431" s="249" t="s">
        <v>1540</v>
      </c>
      <c r="AS431" s="249"/>
      <c r="AT431" s="251">
        <v>45194</v>
      </c>
      <c r="AU431" s="251">
        <v>45194</v>
      </c>
      <c r="AV431" s="251">
        <v>45194</v>
      </c>
      <c r="AW431" s="251" t="s">
        <v>1541</v>
      </c>
      <c r="AX431" s="251">
        <v>45202</v>
      </c>
      <c r="AY431" s="250">
        <f t="shared" si="74"/>
        <v>45202</v>
      </c>
      <c r="AZ431" s="250"/>
      <c r="BA431" s="250">
        <f t="shared" si="79"/>
        <v>4000</v>
      </c>
      <c r="BB431" s="254" t="s">
        <v>1542</v>
      </c>
      <c r="BC431" s="269"/>
      <c r="BD431" s="269"/>
      <c r="BE431" s="269"/>
      <c r="BF431" s="269"/>
      <c r="BG431" s="269"/>
      <c r="BH431" s="249"/>
    </row>
    <row r="432" spans="1:60" ht="30" hidden="1" customHeight="1" x14ac:dyDescent="0.3">
      <c r="A432" s="245" t="s">
        <v>1999</v>
      </c>
      <c r="B432" s="250">
        <v>1411</v>
      </c>
      <c r="C432" s="249">
        <v>2023</v>
      </c>
      <c r="D432" s="249"/>
      <c r="E432" s="249" t="s">
        <v>836</v>
      </c>
      <c r="F432" s="249" t="s">
        <v>813</v>
      </c>
      <c r="G432" s="250">
        <f t="shared" ca="1" si="76"/>
        <v>-241</v>
      </c>
      <c r="H432" s="251">
        <v>45194</v>
      </c>
      <c r="I432" s="249">
        <f t="shared" si="80"/>
        <v>-42</v>
      </c>
      <c r="J432" s="251">
        <v>45152</v>
      </c>
      <c r="K432" s="249" t="str">
        <f t="shared" si="77"/>
        <v>RETROATIVO</v>
      </c>
      <c r="L432" s="249" t="s">
        <v>1543</v>
      </c>
      <c r="M432" s="250">
        <v>2679</v>
      </c>
      <c r="N432" s="249" t="s">
        <v>914</v>
      </c>
      <c r="O432" s="249" t="s">
        <v>816</v>
      </c>
      <c r="P432" s="249" t="s">
        <v>817</v>
      </c>
      <c r="Q432" s="249" t="s">
        <v>1544</v>
      </c>
      <c r="R432" s="249" t="s">
        <v>1545</v>
      </c>
      <c r="S432" s="249" t="s">
        <v>1546</v>
      </c>
      <c r="T432" s="249" t="s">
        <v>1547</v>
      </c>
      <c r="U432" s="251">
        <v>45201</v>
      </c>
      <c r="V432" s="235" t="s">
        <v>4765</v>
      </c>
      <c r="W432" s="251">
        <v>45229</v>
      </c>
      <c r="X432" s="249"/>
      <c r="Y432" s="249" t="s">
        <v>825</v>
      </c>
      <c r="Z432" s="252" t="s">
        <v>2013</v>
      </c>
      <c r="AA432" s="252" t="s">
        <v>825</v>
      </c>
      <c r="AB432" s="252" t="s">
        <v>825</v>
      </c>
      <c r="AC432" s="252" t="s">
        <v>2014</v>
      </c>
      <c r="AD432" s="252" t="s">
        <v>1150</v>
      </c>
      <c r="AE432" s="331">
        <f t="shared" si="78"/>
        <v>0</v>
      </c>
      <c r="AF432" s="331">
        <v>4000</v>
      </c>
      <c r="AG432" s="329"/>
      <c r="AH432" s="329">
        <v>4000</v>
      </c>
      <c r="AI432" s="267"/>
      <c r="AJ432" s="265"/>
      <c r="AK432" s="249"/>
      <c r="AL432" s="253" t="s">
        <v>1276</v>
      </c>
      <c r="AM432" s="249" t="s">
        <v>828</v>
      </c>
      <c r="AN432" s="249" t="s">
        <v>39</v>
      </c>
      <c r="AO432" s="249" t="s">
        <v>1132</v>
      </c>
      <c r="AP432" s="280" t="s">
        <v>1548</v>
      </c>
      <c r="AQ432" s="269" t="s">
        <v>1549</v>
      </c>
      <c r="AR432" s="249" t="s">
        <v>1550</v>
      </c>
      <c r="AS432" s="249"/>
      <c r="AT432" s="251">
        <v>45196</v>
      </c>
      <c r="AU432" s="251">
        <v>44984</v>
      </c>
      <c r="AV432" s="251">
        <v>45201</v>
      </c>
      <c r="AW432" s="251">
        <v>45201</v>
      </c>
      <c r="AX432" s="251">
        <v>45208</v>
      </c>
      <c r="AY432" s="250">
        <f t="shared" si="74"/>
        <v>45208</v>
      </c>
      <c r="AZ432" s="250"/>
      <c r="BA432" s="250">
        <f t="shared" si="79"/>
        <v>4000</v>
      </c>
      <c r="BB432" s="270" t="s">
        <v>4769</v>
      </c>
      <c r="BC432" s="269"/>
      <c r="BD432" s="269"/>
      <c r="BE432" s="269"/>
      <c r="BF432" s="269"/>
      <c r="BG432" s="269"/>
      <c r="BH432" s="249"/>
    </row>
    <row r="433" spans="1:60" ht="30" hidden="1" customHeight="1" x14ac:dyDescent="0.35">
      <c r="A433" s="245" t="s">
        <v>1999</v>
      </c>
      <c r="B433" s="250">
        <v>1412</v>
      </c>
      <c r="C433" s="249">
        <v>2023</v>
      </c>
      <c r="D433" s="249"/>
      <c r="E433" s="249" t="s">
        <v>836</v>
      </c>
      <c r="F433" s="249" t="s">
        <v>813</v>
      </c>
      <c r="G433" s="250">
        <f t="shared" ca="1" si="76"/>
        <v>-183</v>
      </c>
      <c r="H433" s="251">
        <v>45194</v>
      </c>
      <c r="I433" s="249">
        <f t="shared" si="80"/>
        <v>16</v>
      </c>
      <c r="J433" s="251">
        <v>45210</v>
      </c>
      <c r="K433" s="249" t="str">
        <f t="shared" si="77"/>
        <v>DENTRO DO PRAZO</v>
      </c>
      <c r="L433" s="249" t="s">
        <v>1551</v>
      </c>
      <c r="M433" s="250">
        <v>2638</v>
      </c>
      <c r="N433" s="249" t="s">
        <v>815</v>
      </c>
      <c r="O433" s="249" t="s">
        <v>816</v>
      </c>
      <c r="P433" s="249" t="s">
        <v>817</v>
      </c>
      <c r="Q433" s="249" t="s">
        <v>1552</v>
      </c>
      <c r="R433" s="249" t="s">
        <v>1553</v>
      </c>
      <c r="S433" s="249" t="s">
        <v>1554</v>
      </c>
      <c r="T433" s="249" t="s">
        <v>1555</v>
      </c>
      <c r="U433" s="251">
        <v>45202</v>
      </c>
      <c r="V433" s="235" t="s">
        <v>4770</v>
      </c>
      <c r="W433" s="251">
        <v>45241</v>
      </c>
      <c r="X433" s="249"/>
      <c r="Y433" s="249" t="s">
        <v>825</v>
      </c>
      <c r="Z433" s="252" t="s">
        <v>2013</v>
      </c>
      <c r="AA433" s="252" t="s">
        <v>825</v>
      </c>
      <c r="AB433" s="252" t="s">
        <v>825</v>
      </c>
      <c r="AC433" s="252" t="s">
        <v>2014</v>
      </c>
      <c r="AD433" s="252" t="s">
        <v>1287</v>
      </c>
      <c r="AE433" s="331">
        <f t="shared" si="78"/>
        <v>0</v>
      </c>
      <c r="AF433" s="331">
        <v>7000</v>
      </c>
      <c r="AG433" s="329"/>
      <c r="AH433" s="335" t="s">
        <v>4098</v>
      </c>
      <c r="AI433" s="267"/>
      <c r="AJ433" s="265"/>
      <c r="AK433" s="249"/>
      <c r="AL433" s="253" t="s">
        <v>1276</v>
      </c>
      <c r="AM433" s="249" t="s">
        <v>873</v>
      </c>
      <c r="AN433" s="249" t="s">
        <v>28</v>
      </c>
      <c r="AO433" s="249" t="s">
        <v>1132</v>
      </c>
      <c r="AP433" s="288">
        <v>11956046451</v>
      </c>
      <c r="AQ433" s="270" t="s">
        <v>1557</v>
      </c>
      <c r="AR433" s="249" t="s">
        <v>1558</v>
      </c>
      <c r="AS433" s="249"/>
      <c r="AT433" s="251">
        <v>45196</v>
      </c>
      <c r="AU433" s="251">
        <v>45197</v>
      </c>
      <c r="AV433" s="251">
        <v>45178</v>
      </c>
      <c r="AW433" s="251">
        <v>45202</v>
      </c>
      <c r="AX433" s="251">
        <v>45204</v>
      </c>
      <c r="AY433" s="250">
        <f t="shared" si="74"/>
        <v>45204</v>
      </c>
      <c r="AZ433" s="250"/>
      <c r="BA433" s="250">
        <f t="shared" si="79"/>
        <v>7000</v>
      </c>
      <c r="BB433" s="270" t="s">
        <v>4771</v>
      </c>
      <c r="BC433" s="269"/>
      <c r="BD433" s="269"/>
      <c r="BE433" s="269"/>
      <c r="BF433" s="269"/>
      <c r="BG433" s="269"/>
      <c r="BH433" s="249"/>
    </row>
    <row r="434" spans="1:60" ht="30" hidden="1" customHeight="1" x14ac:dyDescent="0.3">
      <c r="A434" s="245" t="s">
        <v>1999</v>
      </c>
      <c r="B434" s="250">
        <v>1422</v>
      </c>
      <c r="C434" s="249">
        <v>2023</v>
      </c>
      <c r="D434" s="249"/>
      <c r="E434" s="249" t="s">
        <v>836</v>
      </c>
      <c r="F434" s="249" t="s">
        <v>813</v>
      </c>
      <c r="G434" s="250">
        <f t="shared" ca="1" si="76"/>
        <v>-241</v>
      </c>
      <c r="H434" s="251">
        <v>45195</v>
      </c>
      <c r="I434" s="249">
        <f t="shared" si="80"/>
        <v>-43</v>
      </c>
      <c r="J434" s="251">
        <v>45152</v>
      </c>
      <c r="K434" s="249" t="str">
        <f t="shared" si="77"/>
        <v>RETROATIVO</v>
      </c>
      <c r="L434" s="249" t="s">
        <v>1570</v>
      </c>
      <c r="M434" s="250">
        <v>2690</v>
      </c>
      <c r="N434" s="249" t="s">
        <v>914</v>
      </c>
      <c r="O434" s="249" t="s">
        <v>816</v>
      </c>
      <c r="P434" s="249" t="s">
        <v>817</v>
      </c>
      <c r="Q434" s="249" t="s">
        <v>1571</v>
      </c>
      <c r="R434" s="249" t="s">
        <v>1572</v>
      </c>
      <c r="S434" s="249" t="s">
        <v>1573</v>
      </c>
      <c r="T434" s="249" t="s">
        <v>1520</v>
      </c>
      <c r="U434" s="251">
        <v>45201</v>
      </c>
      <c r="V434" s="235" t="s">
        <v>4755</v>
      </c>
      <c r="W434" s="251">
        <v>45230</v>
      </c>
      <c r="X434" s="249"/>
      <c r="Y434" s="249" t="s">
        <v>825</v>
      </c>
      <c r="Z434" s="252" t="s">
        <v>2013</v>
      </c>
      <c r="AA434" s="252" t="s">
        <v>825</v>
      </c>
      <c r="AB434" s="252" t="s">
        <v>825</v>
      </c>
      <c r="AC434" s="252" t="s">
        <v>2014</v>
      </c>
      <c r="AD434" s="252" t="s">
        <v>1150</v>
      </c>
      <c r="AE434" s="331">
        <f t="shared" si="78"/>
        <v>0</v>
      </c>
      <c r="AF434" s="331">
        <v>4000</v>
      </c>
      <c r="AG434" s="329"/>
      <c r="AH434" s="329">
        <v>4000</v>
      </c>
      <c r="AI434" s="267"/>
      <c r="AJ434" s="265"/>
      <c r="AK434" s="249"/>
      <c r="AL434" s="253" t="s">
        <v>1276</v>
      </c>
      <c r="AM434" s="249" t="s">
        <v>828</v>
      </c>
      <c r="AN434" s="249" t="s">
        <v>39</v>
      </c>
      <c r="AO434" s="249" t="s">
        <v>1132</v>
      </c>
      <c r="AP434" s="248">
        <v>11982641661</v>
      </c>
      <c r="AQ434" s="269" t="s">
        <v>1574</v>
      </c>
      <c r="AR434" s="249" t="s">
        <v>1575</v>
      </c>
      <c r="AS434" s="249"/>
      <c r="AT434" s="251">
        <v>45196</v>
      </c>
      <c r="AU434" s="251">
        <v>45196</v>
      </c>
      <c r="AV434" s="251">
        <v>45201</v>
      </c>
      <c r="AW434" s="251">
        <v>45201</v>
      </c>
      <c r="AX434" s="251">
        <v>45204</v>
      </c>
      <c r="AY434" s="250">
        <f t="shared" si="74"/>
        <v>45204</v>
      </c>
      <c r="AZ434" s="250"/>
      <c r="BA434" s="250">
        <f t="shared" si="79"/>
        <v>4000</v>
      </c>
      <c r="BB434" s="270" t="s">
        <v>4772</v>
      </c>
      <c r="BC434" s="269"/>
      <c r="BD434" s="269"/>
      <c r="BE434" s="269"/>
      <c r="BF434" s="269"/>
      <c r="BG434" s="269"/>
      <c r="BH434" s="249"/>
    </row>
    <row r="435" spans="1:60" s="395" customFormat="1" ht="30" hidden="1" customHeight="1" x14ac:dyDescent="0.35">
      <c r="A435" s="398" t="s">
        <v>1999</v>
      </c>
      <c r="B435" s="383">
        <v>1429</v>
      </c>
      <c r="C435" s="249">
        <v>2023</v>
      </c>
      <c r="D435" s="249"/>
      <c r="E435" s="249" t="s">
        <v>836</v>
      </c>
      <c r="F435" s="249" t="s">
        <v>813</v>
      </c>
      <c r="G435" s="250">
        <f t="shared" ca="1" si="76"/>
        <v>-194</v>
      </c>
      <c r="H435" s="251">
        <v>45195</v>
      </c>
      <c r="I435" s="249">
        <f t="shared" si="80"/>
        <v>4</v>
      </c>
      <c r="J435" s="251">
        <v>45199</v>
      </c>
      <c r="K435" s="249" t="str">
        <f t="shared" si="77"/>
        <v>FORA DE PRAZO</v>
      </c>
      <c r="L435" s="249" t="s">
        <v>4773</v>
      </c>
      <c r="M435" s="250">
        <v>2685</v>
      </c>
      <c r="N435" s="249" t="s">
        <v>839</v>
      </c>
      <c r="O435" s="384" t="s">
        <v>840</v>
      </c>
      <c r="P435" s="249" t="s">
        <v>1029</v>
      </c>
      <c r="Q435" s="384" t="s">
        <v>1615</v>
      </c>
      <c r="R435" s="249"/>
      <c r="S435" s="249" t="s">
        <v>1616</v>
      </c>
      <c r="T435" s="384" t="s">
        <v>1617</v>
      </c>
      <c r="U435" s="251">
        <v>45238</v>
      </c>
      <c r="V435" s="141" t="s">
        <v>4774</v>
      </c>
      <c r="W435" s="251">
        <v>45969</v>
      </c>
      <c r="X435" s="250">
        <f ca="1">W435-TODAY()</f>
        <v>576</v>
      </c>
      <c r="Y435" s="249" t="s">
        <v>825</v>
      </c>
      <c r="Z435" s="386">
        <v>2354.2199999999998</v>
      </c>
      <c r="AA435" s="252" t="s">
        <v>825</v>
      </c>
      <c r="AB435" s="386" t="s">
        <v>1619</v>
      </c>
      <c r="AC435" s="386" t="s">
        <v>2014</v>
      </c>
      <c r="AD435" s="386">
        <v>50400</v>
      </c>
      <c r="AE435" s="387">
        <f t="shared" si="78"/>
        <v>1412.62</v>
      </c>
      <c r="AF435" s="386"/>
      <c r="AG435" s="388"/>
      <c r="AH435" s="389">
        <v>1412.62</v>
      </c>
      <c r="AI435" s="267">
        <v>0</v>
      </c>
      <c r="AJ435" s="265" t="s">
        <v>825</v>
      </c>
      <c r="AK435" s="249" t="s">
        <v>825</v>
      </c>
      <c r="AL435" s="253" t="s">
        <v>1620</v>
      </c>
      <c r="AM435" s="249" t="s">
        <v>1035</v>
      </c>
      <c r="AN435" s="249" t="s">
        <v>19</v>
      </c>
      <c r="AO435" s="249" t="s">
        <v>13</v>
      </c>
      <c r="AP435" s="249"/>
      <c r="AQ435" s="269"/>
      <c r="AR435" s="249"/>
      <c r="AS435" s="253">
        <v>45204</v>
      </c>
      <c r="AT435" s="253">
        <v>45204</v>
      </c>
      <c r="AU435" s="253">
        <v>45208</v>
      </c>
      <c r="AV435" s="253">
        <v>45204</v>
      </c>
      <c r="AW435" s="253">
        <v>45257</v>
      </c>
      <c r="AX435" s="253">
        <v>45260</v>
      </c>
      <c r="AY435" s="250">
        <f t="shared" si="74"/>
        <v>56</v>
      </c>
      <c r="AZ435" s="250"/>
      <c r="BA435" s="250">
        <f t="shared" si="79"/>
        <v>1412.62</v>
      </c>
      <c r="BB435" s="401" t="s">
        <v>4775</v>
      </c>
      <c r="BC435" s="269"/>
      <c r="BD435" s="269"/>
      <c r="BE435" s="269"/>
      <c r="BF435" s="269"/>
      <c r="BG435" s="269"/>
      <c r="BH435" s="249"/>
    </row>
    <row r="436" spans="1:60" ht="30" hidden="1" customHeight="1" x14ac:dyDescent="0.35">
      <c r="A436" s="245" t="s">
        <v>1999</v>
      </c>
      <c r="B436" s="250">
        <v>1430</v>
      </c>
      <c r="C436" s="249">
        <v>2023</v>
      </c>
      <c r="D436" s="249"/>
      <c r="E436" s="249" t="s">
        <v>836</v>
      </c>
      <c r="F436" s="249" t="s">
        <v>813</v>
      </c>
      <c r="G436" s="250">
        <f t="shared" ca="1" si="76"/>
        <v>-198</v>
      </c>
      <c r="H436" s="251">
        <v>45195</v>
      </c>
      <c r="I436" s="249">
        <f t="shared" si="80"/>
        <v>0</v>
      </c>
      <c r="J436" s="251">
        <v>45195</v>
      </c>
      <c r="K436" s="249" t="str">
        <f t="shared" si="77"/>
        <v>RETROATIVO</v>
      </c>
      <c r="L436" s="249" t="s">
        <v>1576</v>
      </c>
      <c r="M436" s="250">
        <v>2844</v>
      </c>
      <c r="N436" s="249" t="s">
        <v>839</v>
      </c>
      <c r="O436" s="249" t="s">
        <v>816</v>
      </c>
      <c r="P436" s="249" t="s">
        <v>1029</v>
      </c>
      <c r="Q436" s="249" t="s">
        <v>1577</v>
      </c>
      <c r="R436" s="249"/>
      <c r="S436" s="249" t="s">
        <v>1578</v>
      </c>
      <c r="T436" s="249" t="s">
        <v>1579</v>
      </c>
      <c r="U436" s="251">
        <v>45198</v>
      </c>
      <c r="V436" s="235" t="s">
        <v>4776</v>
      </c>
      <c r="W436" s="251">
        <v>45929</v>
      </c>
      <c r="X436" s="250">
        <f ca="1">W436-TODAY()</f>
        <v>536</v>
      </c>
      <c r="Y436" s="249" t="s">
        <v>825</v>
      </c>
      <c r="Z436" s="252">
        <v>295</v>
      </c>
      <c r="AA436" s="252" t="s">
        <v>825</v>
      </c>
      <c r="AB436" s="252" t="s">
        <v>825</v>
      </c>
      <c r="AC436" s="252" t="s">
        <v>2014</v>
      </c>
      <c r="AD436" s="252">
        <f>Z436*24</f>
        <v>7080</v>
      </c>
      <c r="AE436" s="331">
        <f t="shared" si="78"/>
        <v>295</v>
      </c>
      <c r="AF436" s="331"/>
      <c r="AG436" s="329"/>
      <c r="AH436" s="335" t="s">
        <v>4777</v>
      </c>
      <c r="AI436" s="267"/>
      <c r="AJ436" s="265"/>
      <c r="AK436" s="249"/>
      <c r="AL436" s="253" t="s">
        <v>907</v>
      </c>
      <c r="AM436" s="249" t="s">
        <v>1581</v>
      </c>
      <c r="AN436" s="249" t="s">
        <v>1582</v>
      </c>
      <c r="AO436" s="249" t="s">
        <v>13</v>
      </c>
      <c r="AP436" s="248"/>
      <c r="AQ436" s="269"/>
      <c r="AR436" s="249"/>
      <c r="AS436" s="249"/>
      <c r="AT436" s="251">
        <v>45195</v>
      </c>
      <c r="AU436" s="251">
        <v>45197</v>
      </c>
      <c r="AV436" s="251">
        <v>45201</v>
      </c>
      <c r="AW436" s="251">
        <v>45201</v>
      </c>
      <c r="AX436" s="251">
        <v>45205</v>
      </c>
      <c r="AY436" s="250">
        <f t="shared" si="74"/>
        <v>45205</v>
      </c>
      <c r="AZ436" s="250"/>
      <c r="BA436" s="250">
        <f t="shared" si="79"/>
        <v>295</v>
      </c>
      <c r="BB436" s="270" t="s">
        <v>1584</v>
      </c>
      <c r="BC436" s="269"/>
      <c r="BD436" s="269"/>
      <c r="BE436" s="269"/>
      <c r="BF436" s="269"/>
      <c r="BG436" s="269"/>
      <c r="BH436" s="249"/>
    </row>
    <row r="437" spans="1:60" ht="30" hidden="1" customHeight="1" x14ac:dyDescent="0.35">
      <c r="A437" s="245" t="s">
        <v>1999</v>
      </c>
      <c r="B437" s="250">
        <v>1431</v>
      </c>
      <c r="C437" s="249">
        <v>2023</v>
      </c>
      <c r="D437" s="249"/>
      <c r="E437" s="249" t="s">
        <v>836</v>
      </c>
      <c r="F437" s="249" t="s">
        <v>813</v>
      </c>
      <c r="G437" s="250">
        <f t="shared" ca="1" si="76"/>
        <v>-231</v>
      </c>
      <c r="H437" s="251">
        <v>45195</v>
      </c>
      <c r="I437" s="249">
        <f t="shared" si="80"/>
        <v>-33</v>
      </c>
      <c r="J437" s="251">
        <v>45162</v>
      </c>
      <c r="K437" s="249" t="str">
        <f t="shared" si="77"/>
        <v>RETROATIVO</v>
      </c>
      <c r="L437" s="249" t="s">
        <v>1585</v>
      </c>
      <c r="M437" s="250">
        <v>2686</v>
      </c>
      <c r="N437" s="249" t="s">
        <v>839</v>
      </c>
      <c r="O437" s="249" t="s">
        <v>816</v>
      </c>
      <c r="P437" s="249" t="s">
        <v>817</v>
      </c>
      <c r="Q437" s="249" t="s">
        <v>1586</v>
      </c>
      <c r="R437" s="249" t="s">
        <v>1587</v>
      </c>
      <c r="S437" s="249" t="s">
        <v>1588</v>
      </c>
      <c r="T437" s="249" t="s">
        <v>1589</v>
      </c>
      <c r="U437" s="251">
        <v>45205</v>
      </c>
      <c r="V437" s="235" t="s">
        <v>4778</v>
      </c>
      <c r="W437" s="251">
        <v>45254</v>
      </c>
      <c r="X437" s="249"/>
      <c r="Y437" s="249" t="s">
        <v>825</v>
      </c>
      <c r="Z437" s="252" t="s">
        <v>2013</v>
      </c>
      <c r="AA437" s="252" t="s">
        <v>825</v>
      </c>
      <c r="AB437" s="252" t="s">
        <v>825</v>
      </c>
      <c r="AC437" s="252" t="s">
        <v>2014</v>
      </c>
      <c r="AD437" s="252" t="s">
        <v>1212</v>
      </c>
      <c r="AE437" s="331">
        <v>0</v>
      </c>
      <c r="AF437" s="331"/>
      <c r="AG437" s="329"/>
      <c r="AH437" s="335" t="s">
        <v>4567</v>
      </c>
      <c r="AI437" s="267"/>
      <c r="AJ437" s="265"/>
      <c r="AK437" s="249"/>
      <c r="AL437" s="253" t="s">
        <v>907</v>
      </c>
      <c r="AM437" s="249" t="s">
        <v>873</v>
      </c>
      <c r="AN437" s="249" t="s">
        <v>28</v>
      </c>
      <c r="AO437" s="249" t="s">
        <v>1132</v>
      </c>
      <c r="AP437" s="280" t="s">
        <v>1592</v>
      </c>
      <c r="AQ437" s="280" t="s">
        <v>1593</v>
      </c>
      <c r="AR437" s="249" t="s">
        <v>1594</v>
      </c>
      <c r="AS437" s="249"/>
      <c r="AT437" s="251">
        <v>45205</v>
      </c>
      <c r="AU437" s="251">
        <v>45205</v>
      </c>
      <c r="AV437" s="251">
        <v>45205</v>
      </c>
      <c r="AW437" s="251">
        <v>45205</v>
      </c>
      <c r="AX437" s="251"/>
      <c r="AY437" s="250">
        <f t="shared" si="74"/>
        <v>0</v>
      </c>
      <c r="AZ437" s="250"/>
      <c r="BA437" s="250">
        <f t="shared" si="79"/>
        <v>24000</v>
      </c>
      <c r="BB437" s="254" t="s">
        <v>1595</v>
      </c>
      <c r="BC437" s="269"/>
      <c r="BD437" s="269"/>
      <c r="BE437" s="269"/>
      <c r="BF437" s="269"/>
      <c r="BG437" s="269"/>
      <c r="BH437" s="249"/>
    </row>
    <row r="438" spans="1:60" ht="30" hidden="1" customHeight="1" x14ac:dyDescent="0.35">
      <c r="A438" s="245" t="s">
        <v>1999</v>
      </c>
      <c r="B438" s="250">
        <v>1432</v>
      </c>
      <c r="C438" s="249">
        <v>2023</v>
      </c>
      <c r="D438" s="249"/>
      <c r="E438" s="249" t="s">
        <v>812</v>
      </c>
      <c r="F438" s="249" t="s">
        <v>813</v>
      </c>
      <c r="G438" s="250">
        <f t="shared" ca="1" si="76"/>
        <v>-208</v>
      </c>
      <c r="H438" s="251">
        <v>45195</v>
      </c>
      <c r="I438" s="249">
        <f t="shared" si="80"/>
        <v>-10</v>
      </c>
      <c r="J438" s="251">
        <v>45185</v>
      </c>
      <c r="K438" s="249" t="str">
        <f t="shared" si="77"/>
        <v>RETROATIVO</v>
      </c>
      <c r="L438" s="249" t="s">
        <v>1596</v>
      </c>
      <c r="M438" s="250">
        <v>2722</v>
      </c>
      <c r="N438" s="249" t="s">
        <v>839</v>
      </c>
      <c r="O438" s="249" t="s">
        <v>816</v>
      </c>
      <c r="P438" s="249" t="s">
        <v>817</v>
      </c>
      <c r="Q438" s="249" t="s">
        <v>1597</v>
      </c>
      <c r="R438" s="249" t="s">
        <v>1597</v>
      </c>
      <c r="S438" s="249" t="s">
        <v>1598</v>
      </c>
      <c r="T438" s="249" t="s">
        <v>1599</v>
      </c>
      <c r="U438" s="251">
        <v>45197</v>
      </c>
      <c r="V438" s="235" t="s">
        <v>4779</v>
      </c>
      <c r="W438" s="251">
        <v>45206</v>
      </c>
      <c r="X438" s="249"/>
      <c r="Y438" s="249" t="s">
        <v>825</v>
      </c>
      <c r="Z438" s="252" t="s">
        <v>2013</v>
      </c>
      <c r="AA438" s="252" t="s">
        <v>825</v>
      </c>
      <c r="AB438" s="252" t="s">
        <v>825</v>
      </c>
      <c r="AC438" s="252" t="s">
        <v>2014</v>
      </c>
      <c r="AD438" s="252" t="s">
        <v>995</v>
      </c>
      <c r="AE438" s="331">
        <f>AG438+AH438-AF438</f>
        <v>0</v>
      </c>
      <c r="AF438" s="331">
        <v>5000</v>
      </c>
      <c r="AG438" s="329"/>
      <c r="AH438" s="335">
        <v>5000</v>
      </c>
      <c r="AI438" s="267"/>
      <c r="AJ438" s="265"/>
      <c r="AK438" s="249"/>
      <c r="AL438" s="253" t="s">
        <v>2484</v>
      </c>
      <c r="AM438" s="249" t="s">
        <v>828</v>
      </c>
      <c r="AN438" s="249" t="s">
        <v>22</v>
      </c>
      <c r="AO438" s="249" t="s">
        <v>1132</v>
      </c>
      <c r="AP438" s="280" t="s">
        <v>1601</v>
      </c>
      <c r="AQ438" s="280" t="s">
        <v>1602</v>
      </c>
      <c r="AR438" s="249" t="s">
        <v>1603</v>
      </c>
      <c r="AS438" s="249"/>
      <c r="AT438" s="251">
        <v>45201</v>
      </c>
      <c r="AU438" s="251">
        <v>45197</v>
      </c>
      <c r="AV438" s="251">
        <v>45198</v>
      </c>
      <c r="AW438" s="251">
        <v>45201</v>
      </c>
      <c r="AX438" s="251">
        <v>45204</v>
      </c>
      <c r="AY438" s="250">
        <f t="shared" si="74"/>
        <v>45204</v>
      </c>
      <c r="AZ438" s="250"/>
      <c r="BA438" s="250">
        <f t="shared" si="79"/>
        <v>5000</v>
      </c>
      <c r="BB438" s="270" t="s">
        <v>1604</v>
      </c>
      <c r="BC438" s="269"/>
      <c r="BD438" s="269"/>
      <c r="BE438" s="269"/>
      <c r="BF438" s="269"/>
      <c r="BG438" s="269"/>
      <c r="BH438" s="249"/>
    </row>
    <row r="439" spans="1:60" ht="30" hidden="1" customHeight="1" x14ac:dyDescent="0.3">
      <c r="A439" s="245" t="s">
        <v>1999</v>
      </c>
      <c r="B439" s="250">
        <v>1434</v>
      </c>
      <c r="C439" s="249">
        <v>2023</v>
      </c>
      <c r="D439" s="249"/>
      <c r="E439" s="249" t="s">
        <v>812</v>
      </c>
      <c r="F439" s="249" t="s">
        <v>813</v>
      </c>
      <c r="G439" s="250">
        <f t="shared" ca="1" si="76"/>
        <v>-210</v>
      </c>
      <c r="H439" s="251">
        <v>45196</v>
      </c>
      <c r="I439" s="249">
        <f t="shared" si="80"/>
        <v>-13</v>
      </c>
      <c r="J439" s="251">
        <v>45183</v>
      </c>
      <c r="K439" s="249" t="str">
        <f t="shared" si="77"/>
        <v>RETROATIVO</v>
      </c>
      <c r="L439" s="249" t="s">
        <v>1637</v>
      </c>
      <c r="M439" s="250">
        <v>2712</v>
      </c>
      <c r="N439" s="249" t="s">
        <v>839</v>
      </c>
      <c r="O439" s="249" t="s">
        <v>816</v>
      </c>
      <c r="P439" s="249" t="s">
        <v>817</v>
      </c>
      <c r="Q439" s="249" t="s">
        <v>1638</v>
      </c>
      <c r="R439" s="249" t="s">
        <v>1639</v>
      </c>
      <c r="S439" s="249" t="s">
        <v>1640</v>
      </c>
      <c r="T439" s="249" t="s">
        <v>1641</v>
      </c>
      <c r="U439" s="251">
        <v>45205</v>
      </c>
      <c r="V439" s="235" t="s">
        <v>4780</v>
      </c>
      <c r="W439" s="251">
        <v>45185</v>
      </c>
      <c r="X439" s="250">
        <f t="shared" ref="X439:X446" ca="1" si="81">W439-TODAY()</f>
        <v>-208</v>
      </c>
      <c r="Y439" s="249" t="s">
        <v>825</v>
      </c>
      <c r="Z439" s="252" t="s">
        <v>2013</v>
      </c>
      <c r="AA439" s="252" t="s">
        <v>825</v>
      </c>
      <c r="AB439" s="252" t="s">
        <v>825</v>
      </c>
      <c r="AC439" s="252" t="s">
        <v>2014</v>
      </c>
      <c r="AD439" s="252" t="s">
        <v>871</v>
      </c>
      <c r="AE439" s="331">
        <f>AG439+AH439-AF439</f>
        <v>0</v>
      </c>
      <c r="AF439" s="331">
        <v>10000</v>
      </c>
      <c r="AG439" s="329"/>
      <c r="AH439" s="329">
        <v>10000</v>
      </c>
      <c r="AI439" s="267"/>
      <c r="AJ439" s="265"/>
      <c r="AK439" s="249"/>
      <c r="AL439" s="253" t="s">
        <v>2484</v>
      </c>
      <c r="AM439" s="249" t="s">
        <v>828</v>
      </c>
      <c r="AN439" s="249" t="s">
        <v>39</v>
      </c>
      <c r="AO439" s="249" t="s">
        <v>1132</v>
      </c>
      <c r="AP439" s="249" t="s">
        <v>1644</v>
      </c>
      <c r="AQ439" s="270" t="s">
        <v>1645</v>
      </c>
      <c r="AR439" s="249" t="s">
        <v>1646</v>
      </c>
      <c r="AS439" s="249"/>
      <c r="AT439" s="251">
        <v>45203</v>
      </c>
      <c r="AU439" s="251">
        <v>45201</v>
      </c>
      <c r="AV439" s="251">
        <v>45201</v>
      </c>
      <c r="AW439" s="251">
        <v>45203</v>
      </c>
      <c r="AX439" s="251">
        <v>45205</v>
      </c>
      <c r="AY439" s="250">
        <f t="shared" si="74"/>
        <v>45205</v>
      </c>
      <c r="AZ439" s="250"/>
      <c r="BA439" s="250">
        <f t="shared" si="79"/>
        <v>10000</v>
      </c>
      <c r="BB439" s="270" t="s">
        <v>1647</v>
      </c>
      <c r="BC439" s="269"/>
      <c r="BD439" s="269"/>
      <c r="BE439" s="269"/>
      <c r="BF439" s="269"/>
      <c r="BG439" s="273">
        <v>45314</v>
      </c>
      <c r="BH439" s="249"/>
    </row>
    <row r="440" spans="1:60" ht="30" hidden="1" customHeight="1" x14ac:dyDescent="0.35">
      <c r="A440" s="245" t="s">
        <v>1999</v>
      </c>
      <c r="B440" s="250">
        <v>1443</v>
      </c>
      <c r="C440" s="249">
        <v>2023</v>
      </c>
      <c r="D440" s="249"/>
      <c r="E440" s="249" t="s">
        <v>812</v>
      </c>
      <c r="F440" s="249" t="s">
        <v>813</v>
      </c>
      <c r="G440" s="250">
        <f t="shared" ca="1" si="76"/>
        <v>-178</v>
      </c>
      <c r="H440" s="251">
        <v>45197</v>
      </c>
      <c r="I440" s="249">
        <f t="shared" si="80"/>
        <v>18</v>
      </c>
      <c r="J440" s="251">
        <v>45215</v>
      </c>
      <c r="K440" s="249" t="str">
        <f t="shared" si="77"/>
        <v>DENTRO DO PRAZO</v>
      </c>
      <c r="L440" s="249" t="s">
        <v>1671</v>
      </c>
      <c r="M440" s="250">
        <v>2759</v>
      </c>
      <c r="N440" s="249" t="s">
        <v>839</v>
      </c>
      <c r="O440" s="249" t="s">
        <v>816</v>
      </c>
      <c r="P440" s="249" t="s">
        <v>817</v>
      </c>
      <c r="Q440" s="249" t="s">
        <v>1672</v>
      </c>
      <c r="R440" s="249" t="s">
        <v>1673</v>
      </c>
      <c r="S440" s="249" t="s">
        <v>1674</v>
      </c>
      <c r="T440" s="249" t="s">
        <v>1675</v>
      </c>
      <c r="U440" s="251">
        <v>45208</v>
      </c>
      <c r="V440" s="235" t="s">
        <v>4781</v>
      </c>
      <c r="W440" s="251">
        <v>45218</v>
      </c>
      <c r="X440" s="250">
        <f t="shared" ca="1" si="81"/>
        <v>-175</v>
      </c>
      <c r="Y440" s="249" t="s">
        <v>825</v>
      </c>
      <c r="Z440" s="252" t="s">
        <v>2013</v>
      </c>
      <c r="AA440" s="252" t="s">
        <v>825</v>
      </c>
      <c r="AB440" s="252" t="s">
        <v>825</v>
      </c>
      <c r="AC440" s="252" t="s">
        <v>2014</v>
      </c>
      <c r="AD440" s="252" t="s">
        <v>995</v>
      </c>
      <c r="AE440" s="331">
        <f>AG440+AH440-AF440</f>
        <v>0</v>
      </c>
      <c r="AF440" s="331">
        <v>5000</v>
      </c>
      <c r="AG440" s="329"/>
      <c r="AH440" s="335" t="s">
        <v>4488</v>
      </c>
      <c r="AI440" s="267"/>
      <c r="AJ440" s="265"/>
      <c r="AK440" s="249"/>
      <c r="AL440" s="253" t="s">
        <v>2484</v>
      </c>
      <c r="AM440" s="249" t="s">
        <v>828</v>
      </c>
      <c r="AN440" s="249" t="s">
        <v>39</v>
      </c>
      <c r="AO440" s="249" t="s">
        <v>1132</v>
      </c>
      <c r="AP440" s="249" t="s">
        <v>1677</v>
      </c>
      <c r="AQ440" s="270" t="s">
        <v>1678</v>
      </c>
      <c r="AR440" s="249" t="s">
        <v>1679</v>
      </c>
      <c r="AS440" s="249"/>
      <c r="AT440" s="251">
        <v>45205</v>
      </c>
      <c r="AU440" s="251">
        <v>45204</v>
      </c>
      <c r="AV440" s="251">
        <v>45204</v>
      </c>
      <c r="AW440" s="251">
        <v>45205</v>
      </c>
      <c r="AX440" s="251">
        <v>45208</v>
      </c>
      <c r="AY440" s="250">
        <f t="shared" si="74"/>
        <v>45208</v>
      </c>
      <c r="AZ440" s="250"/>
      <c r="BA440" s="250">
        <f t="shared" si="79"/>
        <v>5000</v>
      </c>
      <c r="BB440" s="270" t="s">
        <v>1680</v>
      </c>
      <c r="BC440" s="269"/>
      <c r="BD440" s="269"/>
      <c r="BE440" s="269"/>
      <c r="BF440" s="269"/>
      <c r="BG440" s="273">
        <v>45314</v>
      </c>
      <c r="BH440" s="249"/>
    </row>
    <row r="441" spans="1:60" ht="30" hidden="1" customHeight="1" x14ac:dyDescent="0.35">
      <c r="A441" s="245" t="s">
        <v>1999</v>
      </c>
      <c r="B441" s="250">
        <v>1444</v>
      </c>
      <c r="C441" s="249">
        <v>2023</v>
      </c>
      <c r="D441" s="249"/>
      <c r="E441" s="249" t="s">
        <v>836</v>
      </c>
      <c r="F441" s="249" t="s">
        <v>813</v>
      </c>
      <c r="G441" s="250">
        <f t="shared" ca="1" si="76"/>
        <v>-178</v>
      </c>
      <c r="H441" s="251">
        <v>45197</v>
      </c>
      <c r="I441" s="249">
        <f t="shared" si="80"/>
        <v>18</v>
      </c>
      <c r="J441" s="251">
        <v>45215</v>
      </c>
      <c r="K441" s="249" t="str">
        <f t="shared" si="77"/>
        <v>DENTRO DO PRAZO</v>
      </c>
      <c r="L441" s="249" t="s">
        <v>1681</v>
      </c>
      <c r="M441" s="250">
        <v>2758</v>
      </c>
      <c r="N441" s="249" t="s">
        <v>839</v>
      </c>
      <c r="O441" s="249" t="s">
        <v>816</v>
      </c>
      <c r="P441" s="249" t="s">
        <v>817</v>
      </c>
      <c r="Q441" s="249" t="s">
        <v>1682</v>
      </c>
      <c r="R441" s="249" t="s">
        <v>1683</v>
      </c>
      <c r="S441" s="249" t="s">
        <v>1684</v>
      </c>
      <c r="T441" s="249" t="s">
        <v>1685</v>
      </c>
      <c r="U441" s="251">
        <v>45205</v>
      </c>
      <c r="V441" s="235" t="s">
        <v>4782</v>
      </c>
      <c r="W441" s="251">
        <v>45266</v>
      </c>
      <c r="X441" s="250">
        <f t="shared" ca="1" si="81"/>
        <v>-127</v>
      </c>
      <c r="Y441" s="249" t="s">
        <v>825</v>
      </c>
      <c r="Z441" s="252" t="s">
        <v>2013</v>
      </c>
      <c r="AA441" s="252" t="s">
        <v>825</v>
      </c>
      <c r="AB441" s="252" t="s">
        <v>825</v>
      </c>
      <c r="AC441" s="252" t="s">
        <v>2014</v>
      </c>
      <c r="AD441" s="252">
        <v>3589.2</v>
      </c>
      <c r="AE441" s="331">
        <f>AG441+AH441-AF441</f>
        <v>3589.2</v>
      </c>
      <c r="AF441" s="331"/>
      <c r="AG441" s="329"/>
      <c r="AH441" s="335">
        <f>1794.6+1794.6</f>
        <v>3589.2</v>
      </c>
      <c r="AI441" s="267" t="s">
        <v>825</v>
      </c>
      <c r="AJ441" s="265" t="s">
        <v>825</v>
      </c>
      <c r="AK441" s="249" t="s">
        <v>825</v>
      </c>
      <c r="AL441" s="253" t="s">
        <v>1276</v>
      </c>
      <c r="AM441" s="249" t="s">
        <v>997</v>
      </c>
      <c r="AN441" s="249" t="s">
        <v>829</v>
      </c>
      <c r="AO441" s="249" t="s">
        <v>1132</v>
      </c>
      <c r="AP441" s="249">
        <v>11986048406</v>
      </c>
      <c r="AQ441" s="269" t="s">
        <v>1687</v>
      </c>
      <c r="AR441" s="249" t="s">
        <v>1688</v>
      </c>
      <c r="AS441" s="249"/>
      <c r="AT441" s="251">
        <v>45197</v>
      </c>
      <c r="AU441" s="251">
        <v>45197</v>
      </c>
      <c r="AV441" s="251">
        <v>45198</v>
      </c>
      <c r="AW441" s="251">
        <v>45203</v>
      </c>
      <c r="AX441" s="251">
        <v>45209</v>
      </c>
      <c r="AY441" s="250">
        <f t="shared" si="74"/>
        <v>45209</v>
      </c>
      <c r="AZ441" s="250"/>
      <c r="BA441" s="250">
        <f t="shared" si="79"/>
        <v>3589.2</v>
      </c>
      <c r="BB441" s="270" t="s">
        <v>4783</v>
      </c>
      <c r="BC441" s="269"/>
      <c r="BD441" s="269"/>
      <c r="BE441" s="269"/>
      <c r="BF441" s="269"/>
      <c r="BG441" s="269" t="s">
        <v>2049</v>
      </c>
      <c r="BH441" s="249"/>
    </row>
    <row r="442" spans="1:60" s="414" customFormat="1" ht="30" hidden="1" customHeight="1" x14ac:dyDescent="0.35">
      <c r="A442" s="418" t="s">
        <v>1999</v>
      </c>
      <c r="B442" s="303">
        <v>1447</v>
      </c>
      <c r="C442" s="249">
        <v>2023</v>
      </c>
      <c r="D442" s="249"/>
      <c r="E442" s="249" t="s">
        <v>836</v>
      </c>
      <c r="F442" s="249" t="s">
        <v>813</v>
      </c>
      <c r="G442" s="250">
        <f t="shared" ca="1" si="76"/>
        <v>-220</v>
      </c>
      <c r="H442" s="251">
        <v>45173</v>
      </c>
      <c r="I442" s="249">
        <v>7</v>
      </c>
      <c r="J442" s="251">
        <v>45173</v>
      </c>
      <c r="K442" s="249" t="str">
        <f t="shared" si="77"/>
        <v>FORA DE PRAZO</v>
      </c>
      <c r="L442" s="249" t="s">
        <v>4784</v>
      </c>
      <c r="M442" s="250">
        <v>2244</v>
      </c>
      <c r="N442" s="249" t="s">
        <v>815</v>
      </c>
      <c r="O442" s="287" t="s">
        <v>840</v>
      </c>
      <c r="P442" s="249" t="s">
        <v>1249</v>
      </c>
      <c r="Q442" s="287" t="s">
        <v>4785</v>
      </c>
      <c r="R442" s="249"/>
      <c r="S442" s="249" t="s">
        <v>4786</v>
      </c>
      <c r="T442" s="287" t="s">
        <v>2765</v>
      </c>
      <c r="U442" s="251">
        <v>45174</v>
      </c>
      <c r="V442" s="407" t="s">
        <v>4787</v>
      </c>
      <c r="W442" s="251">
        <v>45540</v>
      </c>
      <c r="X442" s="250">
        <f t="shared" ca="1" si="81"/>
        <v>147</v>
      </c>
      <c r="Y442" s="249" t="s">
        <v>846</v>
      </c>
      <c r="Z442" s="252" t="s">
        <v>824</v>
      </c>
      <c r="AA442" s="252" t="s">
        <v>825</v>
      </c>
      <c r="AB442" s="252" t="s">
        <v>825</v>
      </c>
      <c r="AC442" s="252"/>
      <c r="AD442" s="252">
        <v>14312.362999999999</v>
      </c>
      <c r="AE442" s="408" t="s">
        <v>2182</v>
      </c>
      <c r="AF442" s="408"/>
      <c r="AG442" s="408"/>
      <c r="AH442" s="415" t="s">
        <v>4788</v>
      </c>
      <c r="AI442" s="267" t="s">
        <v>825</v>
      </c>
      <c r="AJ442" s="265" t="s">
        <v>825</v>
      </c>
      <c r="AK442" s="249" t="s">
        <v>825</v>
      </c>
      <c r="AL442" s="253" t="s">
        <v>847</v>
      </c>
      <c r="AM442" s="249" t="s">
        <v>1952</v>
      </c>
      <c r="AN442" s="249" t="s">
        <v>11</v>
      </c>
      <c r="AO442" s="249" t="s">
        <v>13</v>
      </c>
      <c r="AP442" s="249"/>
      <c r="AQ442" s="269"/>
      <c r="AR442" s="249"/>
      <c r="AS442" s="249"/>
      <c r="AT442" s="251"/>
      <c r="AU442" s="251"/>
      <c r="AV442" s="251"/>
      <c r="AW442" s="251"/>
      <c r="AX442" s="251"/>
      <c r="AY442" s="250">
        <f t="shared" si="74"/>
        <v>0</v>
      </c>
      <c r="AZ442" s="250"/>
      <c r="BA442" s="303">
        <f t="shared" si="79"/>
        <v>14132.36</v>
      </c>
      <c r="BB442" s="417" t="s">
        <v>4789</v>
      </c>
      <c r="BC442" s="269"/>
      <c r="BD442" s="269"/>
      <c r="BE442" s="269"/>
      <c r="BF442" s="269"/>
      <c r="BG442" s="269"/>
      <c r="BH442" s="249"/>
    </row>
    <row r="443" spans="1:60" ht="30" hidden="1" customHeight="1" x14ac:dyDescent="0.3">
      <c r="A443" s="245" t="s">
        <v>1999</v>
      </c>
      <c r="B443" s="250">
        <v>1448</v>
      </c>
      <c r="C443" s="249">
        <v>2023</v>
      </c>
      <c r="D443" s="249"/>
      <c r="E443" s="249" t="s">
        <v>812</v>
      </c>
      <c r="F443" s="249" t="s">
        <v>813</v>
      </c>
      <c r="G443" s="250">
        <f t="shared" ca="1" si="76"/>
        <v>-191</v>
      </c>
      <c r="H443" s="251">
        <v>45201</v>
      </c>
      <c r="I443" s="249">
        <f t="shared" ref="I443:I474" si="82">_xlfn.DAYS(J443,H443)</f>
        <v>1</v>
      </c>
      <c r="J443" s="251">
        <v>45202</v>
      </c>
      <c r="K443" s="249" t="str">
        <f t="shared" si="77"/>
        <v>FORA DE PRAZO</v>
      </c>
      <c r="L443" s="249" t="s">
        <v>1701</v>
      </c>
      <c r="M443" s="250">
        <v>2782</v>
      </c>
      <c r="N443" s="249" t="s">
        <v>914</v>
      </c>
      <c r="O443" s="249" t="s">
        <v>816</v>
      </c>
      <c r="P443" s="249" t="s">
        <v>1649</v>
      </c>
      <c r="Q443" s="249" t="s">
        <v>1702</v>
      </c>
      <c r="R443" s="249" t="s">
        <v>1703</v>
      </c>
      <c r="S443" s="249" t="s">
        <v>1704</v>
      </c>
      <c r="T443" s="249" t="s">
        <v>1705</v>
      </c>
      <c r="U443" s="251">
        <v>45205</v>
      </c>
      <c r="V443" s="235" t="s">
        <v>4790</v>
      </c>
      <c r="W443" s="251">
        <v>45567</v>
      </c>
      <c r="X443" s="250">
        <f t="shared" ca="1" si="81"/>
        <v>174</v>
      </c>
      <c r="Y443" s="249" t="s">
        <v>825</v>
      </c>
      <c r="Z443" s="252" t="s">
        <v>2013</v>
      </c>
      <c r="AA443" s="252" t="s">
        <v>825</v>
      </c>
      <c r="AB443" s="252" t="s">
        <v>825</v>
      </c>
      <c r="AC443" s="252" t="s">
        <v>2014</v>
      </c>
      <c r="AD443" s="252" t="s">
        <v>922</v>
      </c>
      <c r="AE443" s="331">
        <f t="shared" ref="AE443:AE463" si="83">AG443+AH443-AF443</f>
        <v>0</v>
      </c>
      <c r="AF443" s="331"/>
      <c r="AG443" s="329"/>
      <c r="AH443" s="329">
        <v>0</v>
      </c>
      <c r="AI443" s="267"/>
      <c r="AJ443" s="265"/>
      <c r="AK443" s="249"/>
      <c r="AL443" s="253" t="s">
        <v>4791</v>
      </c>
      <c r="AM443" s="249" t="s">
        <v>873</v>
      </c>
      <c r="AN443" s="249" t="s">
        <v>28</v>
      </c>
      <c r="AO443" s="249" t="s">
        <v>13</v>
      </c>
      <c r="AP443" s="249" t="s">
        <v>1709</v>
      </c>
      <c r="AQ443" s="270" t="s">
        <v>1710</v>
      </c>
      <c r="AR443" s="249" t="s">
        <v>1711</v>
      </c>
      <c r="AS443" s="249"/>
      <c r="AT443" s="251">
        <v>45202</v>
      </c>
      <c r="AU443" s="251">
        <v>45203</v>
      </c>
      <c r="AV443" s="251">
        <v>45203</v>
      </c>
      <c r="AW443" s="251">
        <v>45204</v>
      </c>
      <c r="AX443" s="251">
        <v>45205</v>
      </c>
      <c r="AY443" s="250">
        <f t="shared" si="74"/>
        <v>45205</v>
      </c>
      <c r="AZ443" s="250"/>
      <c r="BA443" s="250">
        <f t="shared" si="79"/>
        <v>0</v>
      </c>
      <c r="BB443" s="270" t="s">
        <v>1712</v>
      </c>
      <c r="BC443" s="269"/>
      <c r="BD443" s="269"/>
      <c r="BE443" s="269"/>
      <c r="BF443" s="269"/>
      <c r="BG443" s="269"/>
      <c r="BH443" s="249"/>
    </row>
    <row r="444" spans="1:60" ht="30" hidden="1" customHeight="1" x14ac:dyDescent="0.35">
      <c r="A444" s="245" t="s">
        <v>1999</v>
      </c>
      <c r="B444" s="250">
        <v>1450</v>
      </c>
      <c r="C444" s="249">
        <v>2023</v>
      </c>
      <c r="D444" s="249"/>
      <c r="E444" s="249" t="s">
        <v>812</v>
      </c>
      <c r="F444" s="249" t="s">
        <v>813</v>
      </c>
      <c r="G444" s="250">
        <f t="shared" ca="1" si="76"/>
        <v>-317</v>
      </c>
      <c r="H444" s="251">
        <v>45202</v>
      </c>
      <c r="I444" s="249">
        <f t="shared" si="82"/>
        <v>-126</v>
      </c>
      <c r="J444" s="251">
        <v>45076</v>
      </c>
      <c r="K444" s="249" t="str">
        <f t="shared" si="77"/>
        <v>RETROATIVO</v>
      </c>
      <c r="L444" s="249" t="s">
        <v>1713</v>
      </c>
      <c r="M444" s="250">
        <v>2789</v>
      </c>
      <c r="N444" s="249" t="s">
        <v>879</v>
      </c>
      <c r="O444" s="249" t="s">
        <v>816</v>
      </c>
      <c r="P444" s="249" t="s">
        <v>817</v>
      </c>
      <c r="Q444" s="249" t="s">
        <v>1714</v>
      </c>
      <c r="R444" s="249" t="s">
        <v>1715</v>
      </c>
      <c r="S444" s="249" t="s">
        <v>1716</v>
      </c>
      <c r="T444" s="249" t="s">
        <v>1717</v>
      </c>
      <c r="U444" s="251">
        <v>45209</v>
      </c>
      <c r="V444" s="235" t="s">
        <v>4132</v>
      </c>
      <c r="W444" s="251">
        <v>45092</v>
      </c>
      <c r="X444" s="250">
        <f t="shared" ca="1" si="81"/>
        <v>-301</v>
      </c>
      <c r="Y444" s="249" t="s">
        <v>825</v>
      </c>
      <c r="Z444" s="252" t="s">
        <v>2013</v>
      </c>
      <c r="AA444" s="252" t="s">
        <v>825</v>
      </c>
      <c r="AB444" s="252" t="s">
        <v>825</v>
      </c>
      <c r="AC444" s="252" t="s">
        <v>2014</v>
      </c>
      <c r="AD444" s="252" t="s">
        <v>1081</v>
      </c>
      <c r="AE444" s="331">
        <f t="shared" si="83"/>
        <v>0</v>
      </c>
      <c r="AF444" s="331">
        <v>8000</v>
      </c>
      <c r="AG444" s="329"/>
      <c r="AH444" s="335" t="s">
        <v>3972</v>
      </c>
      <c r="AI444" s="267"/>
      <c r="AJ444" s="265"/>
      <c r="AK444" s="249"/>
      <c r="AL444" s="253" t="s">
        <v>2484</v>
      </c>
      <c r="AM444" s="249" t="s">
        <v>1948</v>
      </c>
      <c r="AN444" s="249" t="s">
        <v>26</v>
      </c>
      <c r="AO444" s="249" t="s">
        <v>1132</v>
      </c>
      <c r="AP444" s="249" t="s">
        <v>1719</v>
      </c>
      <c r="AQ444" s="270" t="s">
        <v>1720</v>
      </c>
      <c r="AR444" s="249" t="s">
        <v>1721</v>
      </c>
      <c r="AS444" s="249"/>
      <c r="AT444" s="251">
        <v>45208</v>
      </c>
      <c r="AU444" s="251">
        <v>45203</v>
      </c>
      <c r="AV444" s="251">
        <v>45204</v>
      </c>
      <c r="AW444" s="251">
        <v>45204</v>
      </c>
      <c r="AX444" s="251">
        <v>45209</v>
      </c>
      <c r="AY444" s="250">
        <f t="shared" si="74"/>
        <v>45209</v>
      </c>
      <c r="AZ444" s="250"/>
      <c r="BA444" s="250">
        <f t="shared" si="79"/>
        <v>8000</v>
      </c>
      <c r="BB444" s="254" t="s">
        <v>1722</v>
      </c>
      <c r="BC444" s="269"/>
      <c r="BD444" s="269"/>
      <c r="BE444" s="269"/>
      <c r="BF444" s="269"/>
      <c r="BG444" s="273">
        <v>45314</v>
      </c>
      <c r="BH444" s="249"/>
    </row>
    <row r="445" spans="1:60" ht="30" hidden="1" customHeight="1" x14ac:dyDescent="0.3">
      <c r="A445" s="245" t="s">
        <v>1999</v>
      </c>
      <c r="B445" s="250">
        <v>1453</v>
      </c>
      <c r="C445" s="249">
        <v>2023</v>
      </c>
      <c r="D445" s="249"/>
      <c r="E445" s="249" t="s">
        <v>812</v>
      </c>
      <c r="F445" s="249" t="s">
        <v>813</v>
      </c>
      <c r="G445" s="250">
        <f t="shared" ca="1" si="76"/>
        <v>-171</v>
      </c>
      <c r="H445" s="251">
        <v>45202</v>
      </c>
      <c r="I445" s="249">
        <f t="shared" si="82"/>
        <v>20</v>
      </c>
      <c r="J445" s="251">
        <v>45222</v>
      </c>
      <c r="K445" s="249" t="str">
        <f t="shared" si="77"/>
        <v>DENTRO DO PRAZO</v>
      </c>
      <c r="L445" s="249" t="s">
        <v>1724</v>
      </c>
      <c r="M445" s="250">
        <v>2800</v>
      </c>
      <c r="N445" s="249" t="s">
        <v>879</v>
      </c>
      <c r="O445" s="249" t="s">
        <v>816</v>
      </c>
      <c r="P445" s="249" t="s">
        <v>817</v>
      </c>
      <c r="Q445" s="249" t="s">
        <v>1725</v>
      </c>
      <c r="R445" s="249" t="s">
        <v>1726</v>
      </c>
      <c r="S445" s="249" t="s">
        <v>1727</v>
      </c>
      <c r="T445" s="249" t="s">
        <v>1728</v>
      </c>
      <c r="U445" s="251">
        <v>45229</v>
      </c>
      <c r="V445" s="235" t="s">
        <v>4792</v>
      </c>
      <c r="W445" s="251">
        <v>45952</v>
      </c>
      <c r="X445" s="250">
        <f t="shared" ca="1" si="81"/>
        <v>559</v>
      </c>
      <c r="Y445" s="249" t="s">
        <v>825</v>
      </c>
      <c r="Z445" s="252" t="s">
        <v>2013</v>
      </c>
      <c r="AA445" s="252" t="s">
        <v>825</v>
      </c>
      <c r="AB445" s="252" t="s">
        <v>825</v>
      </c>
      <c r="AC445" s="252" t="s">
        <v>2014</v>
      </c>
      <c r="AD445" s="252" t="s">
        <v>922</v>
      </c>
      <c r="AE445" s="331">
        <f t="shared" si="83"/>
        <v>0</v>
      </c>
      <c r="AF445" s="331"/>
      <c r="AG445" s="329"/>
      <c r="AH445" s="329">
        <v>0</v>
      </c>
      <c r="AI445" s="267"/>
      <c r="AJ445" s="265"/>
      <c r="AK445" s="249"/>
      <c r="AL445" s="253" t="s">
        <v>4791</v>
      </c>
      <c r="AM445" s="249" t="s">
        <v>1379</v>
      </c>
      <c r="AN445" s="279" t="s">
        <v>33</v>
      </c>
      <c r="AO445" s="249" t="s">
        <v>13</v>
      </c>
      <c r="AP445" s="249" t="s">
        <v>1732</v>
      </c>
      <c r="AQ445" s="254" t="s">
        <v>1733</v>
      </c>
      <c r="AR445" s="251">
        <v>45229</v>
      </c>
      <c r="AS445" s="251"/>
      <c r="AT445" s="251">
        <v>45208</v>
      </c>
      <c r="AU445" s="251">
        <v>45209</v>
      </c>
      <c r="AV445" s="251">
        <v>45224</v>
      </c>
      <c r="AW445" s="251">
        <v>45229</v>
      </c>
      <c r="AX445" s="251">
        <v>45230</v>
      </c>
      <c r="AY445" s="250">
        <f t="shared" si="74"/>
        <v>45230</v>
      </c>
      <c r="AZ445" s="250"/>
      <c r="BA445" s="250">
        <f t="shared" si="79"/>
        <v>0</v>
      </c>
      <c r="BB445" s="270" t="s">
        <v>4793</v>
      </c>
      <c r="BC445" s="269"/>
      <c r="BD445" s="269"/>
      <c r="BE445" s="269"/>
      <c r="BF445" s="269"/>
      <c r="BG445" s="269"/>
      <c r="BH445" s="249"/>
    </row>
    <row r="446" spans="1:60" s="395" customFormat="1" ht="30" hidden="1" customHeight="1" x14ac:dyDescent="0.35">
      <c r="A446" s="398" t="s">
        <v>1999</v>
      </c>
      <c r="B446" s="383">
        <v>1457</v>
      </c>
      <c r="C446" s="249">
        <v>2023</v>
      </c>
      <c r="D446" s="249"/>
      <c r="E446" s="249" t="s">
        <v>836</v>
      </c>
      <c r="F446" s="249" t="s">
        <v>813</v>
      </c>
      <c r="G446" s="250">
        <f t="shared" ca="1" si="76"/>
        <v>-241</v>
      </c>
      <c r="H446" s="251">
        <v>45204</v>
      </c>
      <c r="I446" s="249">
        <f t="shared" si="82"/>
        <v>-52</v>
      </c>
      <c r="J446" s="251">
        <v>45152</v>
      </c>
      <c r="K446" s="249" t="str">
        <f t="shared" si="77"/>
        <v>RETROATIVO</v>
      </c>
      <c r="L446" s="249" t="s">
        <v>1760</v>
      </c>
      <c r="M446" s="250">
        <v>2775</v>
      </c>
      <c r="N446" s="249" t="s">
        <v>815</v>
      </c>
      <c r="O446" s="384" t="s">
        <v>816</v>
      </c>
      <c r="P446" s="249" t="s">
        <v>817</v>
      </c>
      <c r="Q446" s="384" t="s">
        <v>1517</v>
      </c>
      <c r="R446" s="249" t="s">
        <v>1761</v>
      </c>
      <c r="S446" s="249" t="s">
        <v>1519</v>
      </c>
      <c r="T446" s="384" t="s">
        <v>1762</v>
      </c>
      <c r="U446" s="251">
        <v>45208</v>
      </c>
      <c r="V446" s="141" t="s">
        <v>4765</v>
      </c>
      <c r="W446" s="385">
        <v>45229</v>
      </c>
      <c r="X446" s="250">
        <f t="shared" ca="1" si="81"/>
        <v>-164</v>
      </c>
      <c r="Y446" s="249" t="s">
        <v>825</v>
      </c>
      <c r="Z446" s="252" t="s">
        <v>2013</v>
      </c>
      <c r="AA446" s="252" t="s">
        <v>825</v>
      </c>
      <c r="AB446" s="252" t="s">
        <v>825</v>
      </c>
      <c r="AC446" s="252" t="s">
        <v>2014</v>
      </c>
      <c r="AD446" s="386" t="s">
        <v>1150</v>
      </c>
      <c r="AE446" s="387">
        <f t="shared" si="83"/>
        <v>0</v>
      </c>
      <c r="AF446" s="387">
        <v>4000</v>
      </c>
      <c r="AG446" s="388"/>
      <c r="AH446" s="388">
        <v>4000</v>
      </c>
      <c r="AI446" s="267">
        <v>0</v>
      </c>
      <c r="AJ446" s="265" t="s">
        <v>825</v>
      </c>
      <c r="AK446" s="249" t="s">
        <v>825</v>
      </c>
      <c r="AL446" s="253" t="s">
        <v>1276</v>
      </c>
      <c r="AM446" s="249" t="s">
        <v>828</v>
      </c>
      <c r="AN446" s="249" t="s">
        <v>39</v>
      </c>
      <c r="AO446" s="249" t="s">
        <v>1132</v>
      </c>
      <c r="AP446" s="249" t="s">
        <v>1763</v>
      </c>
      <c r="AQ446" s="270" t="s">
        <v>1523</v>
      </c>
      <c r="AR446" s="249" t="s">
        <v>1764</v>
      </c>
      <c r="AS446" s="253">
        <v>45205</v>
      </c>
      <c r="AT446" s="253">
        <v>45205</v>
      </c>
      <c r="AU446" s="253">
        <v>45205</v>
      </c>
      <c r="AV446" s="253">
        <v>45210</v>
      </c>
      <c r="AW446" s="253">
        <v>45257</v>
      </c>
      <c r="AX446" s="253">
        <v>45260</v>
      </c>
      <c r="AY446" s="250">
        <f t="shared" si="74"/>
        <v>55</v>
      </c>
      <c r="AZ446" s="250"/>
      <c r="BA446" s="250">
        <f t="shared" si="79"/>
        <v>4000</v>
      </c>
      <c r="BB446" s="401" t="s">
        <v>4794</v>
      </c>
      <c r="BC446" s="393"/>
      <c r="BD446" s="393"/>
      <c r="BE446" s="393"/>
      <c r="BF446" s="393"/>
      <c r="BG446" s="393"/>
      <c r="BH446" s="384"/>
    </row>
    <row r="447" spans="1:60" ht="30" hidden="1" customHeight="1" x14ac:dyDescent="0.3">
      <c r="A447" s="245" t="s">
        <v>1999</v>
      </c>
      <c r="B447" s="250">
        <v>1460</v>
      </c>
      <c r="C447" s="249">
        <v>2023</v>
      </c>
      <c r="D447" s="249"/>
      <c r="E447" s="249" t="s">
        <v>812</v>
      </c>
      <c r="F447" s="249" t="s">
        <v>813</v>
      </c>
      <c r="G447" s="250">
        <f t="shared" ca="1" si="76"/>
        <v>-147</v>
      </c>
      <c r="H447" s="251">
        <v>45204</v>
      </c>
      <c r="I447" s="249">
        <f t="shared" si="82"/>
        <v>42</v>
      </c>
      <c r="J447" s="251">
        <v>45246</v>
      </c>
      <c r="K447" s="249" t="str">
        <f t="shared" si="77"/>
        <v>DENTRO DO PRAZO</v>
      </c>
      <c r="L447" s="249" t="s">
        <v>1765</v>
      </c>
      <c r="M447" s="250">
        <v>2861</v>
      </c>
      <c r="N447" s="249" t="s">
        <v>879</v>
      </c>
      <c r="O447" s="249" t="s">
        <v>816</v>
      </c>
      <c r="P447" s="249" t="s">
        <v>817</v>
      </c>
      <c r="Q447" s="280" t="s">
        <v>1766</v>
      </c>
      <c r="R447" s="249" t="s">
        <v>1767</v>
      </c>
      <c r="S447" s="249" t="s">
        <v>1768</v>
      </c>
      <c r="T447" s="249" t="s">
        <v>1769</v>
      </c>
      <c r="U447" s="251">
        <v>45216</v>
      </c>
      <c r="V447" s="235" t="s">
        <v>4757</v>
      </c>
      <c r="W447" s="251">
        <v>45248</v>
      </c>
      <c r="X447" s="249"/>
      <c r="Y447" s="249" t="s">
        <v>825</v>
      </c>
      <c r="Z447" s="252" t="s">
        <v>2013</v>
      </c>
      <c r="AA447" s="252" t="s">
        <v>825</v>
      </c>
      <c r="AB447" s="252" t="s">
        <v>825</v>
      </c>
      <c r="AC447" s="252" t="s">
        <v>2014</v>
      </c>
      <c r="AD447" s="252" t="s">
        <v>995</v>
      </c>
      <c r="AE447" s="331">
        <f t="shared" si="83"/>
        <v>0</v>
      </c>
      <c r="AF447" s="331">
        <v>5000</v>
      </c>
      <c r="AG447" s="329"/>
      <c r="AH447" s="329">
        <v>5000</v>
      </c>
      <c r="AI447" s="267"/>
      <c r="AJ447" s="265"/>
      <c r="AK447" s="249"/>
      <c r="AL447" s="253" t="s">
        <v>1276</v>
      </c>
      <c r="AM447" s="249" t="s">
        <v>873</v>
      </c>
      <c r="AN447" s="249" t="s">
        <v>28</v>
      </c>
      <c r="AO447" s="249" t="s">
        <v>1132</v>
      </c>
      <c r="AP447" s="249" t="s">
        <v>1770</v>
      </c>
      <c r="AQ447" s="270" t="s">
        <v>1771</v>
      </c>
      <c r="AR447" s="249" t="s">
        <v>1772</v>
      </c>
      <c r="AS447" s="249"/>
      <c r="AT447" s="251">
        <v>45215</v>
      </c>
      <c r="AU447" s="251">
        <v>45210</v>
      </c>
      <c r="AV447" s="251">
        <v>45210</v>
      </c>
      <c r="AW447" s="251">
        <v>45215</v>
      </c>
      <c r="AX447" s="251">
        <v>45217</v>
      </c>
      <c r="AY447" s="250">
        <f t="shared" ref="AY447:AY510" si="84">AX447-AS447</f>
        <v>45217</v>
      </c>
      <c r="AZ447" s="250"/>
      <c r="BA447" s="250">
        <f t="shared" si="79"/>
        <v>5000</v>
      </c>
      <c r="BB447" s="270" t="s">
        <v>4795</v>
      </c>
      <c r="BC447" s="269"/>
      <c r="BD447" s="269"/>
      <c r="BE447" s="269"/>
      <c r="BF447" s="269"/>
      <c r="BG447" s="273">
        <v>44949</v>
      </c>
      <c r="BH447" s="249"/>
    </row>
    <row r="448" spans="1:60" ht="30" hidden="1" customHeight="1" x14ac:dyDescent="0.35">
      <c r="A448" s="245" t="s">
        <v>1999</v>
      </c>
      <c r="B448" s="250">
        <v>1461</v>
      </c>
      <c r="C448" s="249">
        <v>2023</v>
      </c>
      <c r="D448" s="249"/>
      <c r="E448" s="249" t="s">
        <v>836</v>
      </c>
      <c r="F448" s="249" t="s">
        <v>813</v>
      </c>
      <c r="G448" s="250">
        <f t="shared" ca="1" si="76"/>
        <v>-175</v>
      </c>
      <c r="H448" s="251">
        <v>45204</v>
      </c>
      <c r="I448" s="249">
        <f t="shared" si="82"/>
        <v>14</v>
      </c>
      <c r="J448" s="251">
        <v>45218</v>
      </c>
      <c r="K448" s="249" t="str">
        <f t="shared" si="77"/>
        <v>FORA DE PRAZO</v>
      </c>
      <c r="L448" s="249" t="s">
        <v>1773</v>
      </c>
      <c r="M448" s="250">
        <v>2859</v>
      </c>
      <c r="N448" s="249" t="s">
        <v>879</v>
      </c>
      <c r="O448" s="249" t="s">
        <v>816</v>
      </c>
      <c r="P448" s="249" t="s">
        <v>817</v>
      </c>
      <c r="Q448" s="249" t="s">
        <v>1255</v>
      </c>
      <c r="R448" s="249" t="s">
        <v>1256</v>
      </c>
      <c r="S448" s="249" t="s">
        <v>1257</v>
      </c>
      <c r="T448" s="249" t="s">
        <v>1774</v>
      </c>
      <c r="U448" s="251">
        <v>45223</v>
      </c>
      <c r="V448" s="235" t="s">
        <v>4796</v>
      </c>
      <c r="W448" s="251">
        <v>45231</v>
      </c>
      <c r="X448" s="249"/>
      <c r="Y448" s="249" t="s">
        <v>825</v>
      </c>
      <c r="Z448" s="252" t="s">
        <v>2013</v>
      </c>
      <c r="AA448" s="252" t="s">
        <v>825</v>
      </c>
      <c r="AB448" s="252" t="s">
        <v>825</v>
      </c>
      <c r="AC448" s="252" t="s">
        <v>2014</v>
      </c>
      <c r="AD448" s="252" t="s">
        <v>871</v>
      </c>
      <c r="AE448" s="331">
        <f t="shared" si="83"/>
        <v>3000</v>
      </c>
      <c r="AF448" s="331">
        <v>7000</v>
      </c>
      <c r="AG448" s="329"/>
      <c r="AH448" s="335">
        <v>10000</v>
      </c>
      <c r="AI448" s="267"/>
      <c r="AJ448" s="265"/>
      <c r="AK448" s="249"/>
      <c r="AL448" s="253" t="s">
        <v>2484</v>
      </c>
      <c r="AM448" s="249" t="s">
        <v>828</v>
      </c>
      <c r="AN448" s="249" t="s">
        <v>39</v>
      </c>
      <c r="AO448" s="249" t="s">
        <v>1132</v>
      </c>
      <c r="AP448" s="249" t="s">
        <v>1776</v>
      </c>
      <c r="AQ448" s="270" t="s">
        <v>1777</v>
      </c>
      <c r="AR448" s="249" t="s">
        <v>1266</v>
      </c>
      <c r="AS448" s="249"/>
      <c r="AT448" s="251">
        <v>45189</v>
      </c>
      <c r="AU448" s="251">
        <v>45190</v>
      </c>
      <c r="AV448" s="251">
        <v>45260</v>
      </c>
      <c r="AW448" s="251">
        <v>45260</v>
      </c>
      <c r="AX448" s="251">
        <v>45243</v>
      </c>
      <c r="AY448" s="250">
        <f t="shared" si="84"/>
        <v>45243</v>
      </c>
      <c r="AZ448" s="250"/>
      <c r="BA448" s="250">
        <f t="shared" si="79"/>
        <v>10000</v>
      </c>
      <c r="BB448" s="272" t="s">
        <v>4797</v>
      </c>
      <c r="BC448" s="269"/>
      <c r="BD448" s="269"/>
      <c r="BE448" s="269"/>
      <c r="BF448" s="269"/>
      <c r="BG448" s="269"/>
      <c r="BH448" s="249"/>
    </row>
    <row r="449" spans="1:60" ht="30" hidden="1" customHeight="1" x14ac:dyDescent="0.3">
      <c r="A449" s="245" t="s">
        <v>1999</v>
      </c>
      <c r="B449" s="250">
        <v>1466</v>
      </c>
      <c r="C449" s="249">
        <v>2023</v>
      </c>
      <c r="D449" s="249"/>
      <c r="E449" s="249" t="s">
        <v>836</v>
      </c>
      <c r="F449" s="249" t="s">
        <v>813</v>
      </c>
      <c r="G449" s="250">
        <f t="shared" ca="1" si="76"/>
        <v>-155</v>
      </c>
      <c r="H449" s="251">
        <v>45205</v>
      </c>
      <c r="I449" s="249">
        <f t="shared" si="82"/>
        <v>33</v>
      </c>
      <c r="J449" s="251">
        <v>45238</v>
      </c>
      <c r="K449" s="249" t="str">
        <f t="shared" si="77"/>
        <v>DENTRO DO PRAZO</v>
      </c>
      <c r="L449" s="249" t="s">
        <v>1783</v>
      </c>
      <c r="M449" s="250">
        <v>2894</v>
      </c>
      <c r="N449" s="249" t="s">
        <v>1784</v>
      </c>
      <c r="O449" s="249" t="s">
        <v>816</v>
      </c>
      <c r="P449" s="249" t="s">
        <v>817</v>
      </c>
      <c r="Q449" s="249" t="s">
        <v>1785</v>
      </c>
      <c r="R449" s="249" t="s">
        <v>1786</v>
      </c>
      <c r="S449" s="249" t="s">
        <v>1787</v>
      </c>
      <c r="T449" s="249" t="s">
        <v>1788</v>
      </c>
      <c r="U449" s="251">
        <v>45211</v>
      </c>
      <c r="V449" s="235" t="s">
        <v>4798</v>
      </c>
      <c r="W449" s="251">
        <v>45238</v>
      </c>
      <c r="X449" s="249"/>
      <c r="Y449" s="249" t="s">
        <v>825</v>
      </c>
      <c r="Z449" s="252" t="s">
        <v>2013</v>
      </c>
      <c r="AA449" s="252" t="s">
        <v>825</v>
      </c>
      <c r="AB449" s="252" t="s">
        <v>825</v>
      </c>
      <c r="AC449" s="252" t="s">
        <v>2014</v>
      </c>
      <c r="AD449" s="252" t="s">
        <v>1789</v>
      </c>
      <c r="AE449" s="331">
        <f t="shared" si="83"/>
        <v>0</v>
      </c>
      <c r="AF449" s="331">
        <v>36000</v>
      </c>
      <c r="AG449" s="329"/>
      <c r="AH449" s="329">
        <v>36000</v>
      </c>
      <c r="AI449" s="267"/>
      <c r="AJ449" s="265"/>
      <c r="AK449" s="249"/>
      <c r="AL449" s="253" t="s">
        <v>1276</v>
      </c>
      <c r="AM449" s="249" t="s">
        <v>873</v>
      </c>
      <c r="AN449" s="249" t="s">
        <v>28</v>
      </c>
      <c r="AO449" s="249" t="s">
        <v>1132</v>
      </c>
      <c r="AP449" s="249" t="s">
        <v>1790</v>
      </c>
      <c r="AQ449" s="270" t="s">
        <v>1791</v>
      </c>
      <c r="AR449" s="249" t="s">
        <v>1792</v>
      </c>
      <c r="AS449" s="249"/>
      <c r="AT449" s="251">
        <v>45210</v>
      </c>
      <c r="AU449" s="251">
        <v>45210</v>
      </c>
      <c r="AV449" s="251">
        <v>45216</v>
      </c>
      <c r="AW449" s="251">
        <v>45216</v>
      </c>
      <c r="AX449" s="251">
        <v>45223</v>
      </c>
      <c r="AY449" s="250">
        <f t="shared" si="84"/>
        <v>45223</v>
      </c>
      <c r="AZ449" s="250"/>
      <c r="BA449" s="250">
        <f t="shared" si="79"/>
        <v>36000</v>
      </c>
      <c r="BB449" s="270" t="s">
        <v>4799</v>
      </c>
      <c r="BC449" s="269"/>
      <c r="BD449" s="269"/>
      <c r="BE449" s="269"/>
      <c r="BF449" s="269"/>
      <c r="BG449" s="269"/>
      <c r="BH449" s="249"/>
    </row>
    <row r="450" spans="1:60" ht="30" hidden="1" customHeight="1" x14ac:dyDescent="0.3">
      <c r="A450" s="245" t="s">
        <v>1999</v>
      </c>
      <c r="B450" s="250">
        <v>1467</v>
      </c>
      <c r="C450" s="249">
        <v>2023</v>
      </c>
      <c r="D450" s="249"/>
      <c r="E450" s="249" t="s">
        <v>812</v>
      </c>
      <c r="F450" s="249" t="s">
        <v>813</v>
      </c>
      <c r="G450" s="250">
        <f t="shared" ca="1" si="76"/>
        <v>-136</v>
      </c>
      <c r="H450" s="251">
        <v>45205</v>
      </c>
      <c r="I450" s="249">
        <f t="shared" si="82"/>
        <v>52</v>
      </c>
      <c r="J450" s="251">
        <v>45257</v>
      </c>
      <c r="K450" s="249" t="str">
        <f t="shared" si="77"/>
        <v>DENTRO DO PRAZO</v>
      </c>
      <c r="L450" s="249" t="s">
        <v>1794</v>
      </c>
      <c r="M450" s="250">
        <v>2878</v>
      </c>
      <c r="N450" s="249" t="s">
        <v>914</v>
      </c>
      <c r="O450" s="249" t="s">
        <v>816</v>
      </c>
      <c r="P450" s="249" t="s">
        <v>817</v>
      </c>
      <c r="Q450" s="249" t="s">
        <v>1795</v>
      </c>
      <c r="R450" s="249" t="s">
        <v>1796</v>
      </c>
      <c r="S450" s="249" t="s">
        <v>1797</v>
      </c>
      <c r="T450" s="249" t="s">
        <v>1798</v>
      </c>
      <c r="U450" s="251">
        <v>45219</v>
      </c>
      <c r="V450" s="235" t="s">
        <v>4800</v>
      </c>
      <c r="W450" s="251">
        <v>45260</v>
      </c>
      <c r="X450" s="249"/>
      <c r="Y450" s="249" t="s">
        <v>825</v>
      </c>
      <c r="Z450" s="252" t="s">
        <v>2013</v>
      </c>
      <c r="AA450" s="252" t="s">
        <v>825</v>
      </c>
      <c r="AB450" s="252" t="s">
        <v>825</v>
      </c>
      <c r="AC450" s="252" t="s">
        <v>2014</v>
      </c>
      <c r="AD450" s="252" t="s">
        <v>1464</v>
      </c>
      <c r="AE450" s="331">
        <f t="shared" si="83"/>
        <v>0</v>
      </c>
      <c r="AF450" s="331">
        <v>6000</v>
      </c>
      <c r="AG450" s="329"/>
      <c r="AH450" s="329">
        <v>6000</v>
      </c>
      <c r="AI450" s="267"/>
      <c r="AJ450" s="265"/>
      <c r="AK450" s="249"/>
      <c r="AL450" s="253" t="s">
        <v>2484</v>
      </c>
      <c r="AM450" s="249" t="s">
        <v>828</v>
      </c>
      <c r="AN450" s="249" t="s">
        <v>39</v>
      </c>
      <c r="AO450" s="249" t="s">
        <v>1132</v>
      </c>
      <c r="AP450" s="249" t="s">
        <v>1800</v>
      </c>
      <c r="AQ450" s="270" t="s">
        <v>1801</v>
      </c>
      <c r="AR450" s="249" t="s">
        <v>1802</v>
      </c>
      <c r="AS450" s="249"/>
      <c r="AT450" s="251">
        <v>45217</v>
      </c>
      <c r="AU450" s="251">
        <v>45215</v>
      </c>
      <c r="AV450" s="251">
        <v>45216</v>
      </c>
      <c r="AW450" s="251">
        <v>45217</v>
      </c>
      <c r="AX450" s="251">
        <v>45219</v>
      </c>
      <c r="AY450" s="250">
        <f t="shared" si="84"/>
        <v>45219</v>
      </c>
      <c r="AZ450" s="250"/>
      <c r="BA450" s="250">
        <f t="shared" si="79"/>
        <v>6000</v>
      </c>
      <c r="BB450" s="270" t="s">
        <v>4801</v>
      </c>
      <c r="BC450" s="269"/>
      <c r="BD450" s="269"/>
      <c r="BE450" s="269"/>
      <c r="BF450" s="269"/>
      <c r="BG450" s="273">
        <v>45314</v>
      </c>
      <c r="BH450" s="249"/>
    </row>
    <row r="451" spans="1:60" ht="30" hidden="1" customHeight="1" x14ac:dyDescent="0.3">
      <c r="A451" s="245" t="s">
        <v>1999</v>
      </c>
      <c r="B451" s="250">
        <v>1474</v>
      </c>
      <c r="C451" s="249">
        <v>2023</v>
      </c>
      <c r="D451" s="249"/>
      <c r="E451" s="249" t="s">
        <v>812</v>
      </c>
      <c r="F451" s="249" t="s">
        <v>813</v>
      </c>
      <c r="G451" s="250">
        <f t="shared" ca="1" si="76"/>
        <v>-135</v>
      </c>
      <c r="H451" s="251">
        <v>45208</v>
      </c>
      <c r="I451" s="249">
        <f t="shared" si="82"/>
        <v>50</v>
      </c>
      <c r="J451" s="251">
        <v>45258</v>
      </c>
      <c r="K451" s="249" t="str">
        <f t="shared" si="77"/>
        <v>DENTRO DO PRAZO</v>
      </c>
      <c r="L451" s="249" t="s">
        <v>1803</v>
      </c>
      <c r="M451" s="250">
        <v>2911</v>
      </c>
      <c r="N451" s="249" t="s">
        <v>879</v>
      </c>
      <c r="O451" s="249" t="s">
        <v>816</v>
      </c>
      <c r="P451" s="249" t="s">
        <v>817</v>
      </c>
      <c r="Q451" s="249" t="s">
        <v>1804</v>
      </c>
      <c r="R451" s="249" t="s">
        <v>1805</v>
      </c>
      <c r="S451" s="249" t="s">
        <v>1806</v>
      </c>
      <c r="T451" s="249" t="s">
        <v>1807</v>
      </c>
      <c r="U451" s="251">
        <v>45229</v>
      </c>
      <c r="V451" s="235" t="s">
        <v>4802</v>
      </c>
      <c r="W451" s="251">
        <v>45258</v>
      </c>
      <c r="X451" s="249"/>
      <c r="Y451" s="249" t="s">
        <v>825</v>
      </c>
      <c r="Z451" s="252" t="s">
        <v>2013</v>
      </c>
      <c r="AA451" s="252" t="s">
        <v>825</v>
      </c>
      <c r="AB451" s="252" t="s">
        <v>825</v>
      </c>
      <c r="AC451" s="252" t="s">
        <v>2014</v>
      </c>
      <c r="AD451" s="252" t="s">
        <v>861</v>
      </c>
      <c r="AE451" s="331">
        <f t="shared" si="83"/>
        <v>0</v>
      </c>
      <c r="AF451" s="331">
        <v>2000</v>
      </c>
      <c r="AG451" s="329"/>
      <c r="AH451" s="329">
        <v>2000</v>
      </c>
      <c r="AI451" s="267"/>
      <c r="AJ451" s="265"/>
      <c r="AK451" s="249"/>
      <c r="AL451" s="253" t="s">
        <v>2484</v>
      </c>
      <c r="AM451" s="249" t="s">
        <v>828</v>
      </c>
      <c r="AN451" s="249" t="s">
        <v>39</v>
      </c>
      <c r="AO451" s="249" t="s">
        <v>1132</v>
      </c>
      <c r="AP451" s="249" t="s">
        <v>1808</v>
      </c>
      <c r="AQ451" s="270" t="s">
        <v>1809</v>
      </c>
      <c r="AR451" s="249" t="s">
        <v>1810</v>
      </c>
      <c r="AS451" s="249"/>
      <c r="AT451" s="251">
        <v>45226</v>
      </c>
      <c r="AU451" s="251">
        <v>45215</v>
      </c>
      <c r="AV451" s="251">
        <v>45215</v>
      </c>
      <c r="AW451" s="251">
        <v>45226</v>
      </c>
      <c r="AX451" s="251">
        <v>45230</v>
      </c>
      <c r="AY451" s="250">
        <f t="shared" si="84"/>
        <v>45230</v>
      </c>
      <c r="AZ451" s="250"/>
      <c r="BA451" s="250">
        <f t="shared" si="79"/>
        <v>2000</v>
      </c>
      <c r="BB451" s="270" t="s">
        <v>4803</v>
      </c>
      <c r="BC451" s="269"/>
      <c r="BD451" s="269"/>
      <c r="BE451" s="269"/>
      <c r="BF451" s="269"/>
      <c r="BG451" s="273">
        <v>45314</v>
      </c>
      <c r="BH451" s="249"/>
    </row>
    <row r="452" spans="1:60" ht="30" hidden="1" customHeight="1" x14ac:dyDescent="0.35">
      <c r="A452" s="245" t="s">
        <v>1999</v>
      </c>
      <c r="B452" s="250">
        <v>1478</v>
      </c>
      <c r="C452" s="249">
        <v>2023</v>
      </c>
      <c r="D452" s="249"/>
      <c r="E452" s="249" t="s">
        <v>836</v>
      </c>
      <c r="F452" s="249" t="s">
        <v>813</v>
      </c>
      <c r="G452" s="250">
        <f t="shared" ca="1" si="76"/>
        <v>-197</v>
      </c>
      <c r="H452" s="251">
        <v>45208</v>
      </c>
      <c r="I452" s="249">
        <f t="shared" si="82"/>
        <v>-12</v>
      </c>
      <c r="J452" s="251">
        <v>45196</v>
      </c>
      <c r="K452" s="249" t="str">
        <f t="shared" si="77"/>
        <v>RETROATIVO</v>
      </c>
      <c r="L452" s="249" t="s">
        <v>1817</v>
      </c>
      <c r="M452" s="250">
        <v>2901</v>
      </c>
      <c r="N452" s="249" t="s">
        <v>1016</v>
      </c>
      <c r="O452" s="249" t="s">
        <v>816</v>
      </c>
      <c r="P452" s="249" t="s">
        <v>817</v>
      </c>
      <c r="Q452" s="249" t="s">
        <v>1359</v>
      </c>
      <c r="R452" s="249" t="s">
        <v>1818</v>
      </c>
      <c r="S452" s="249" t="s">
        <v>1361</v>
      </c>
      <c r="T452" s="289" t="s">
        <v>1819</v>
      </c>
      <c r="U452" s="251">
        <v>45246</v>
      </c>
      <c r="V452" s="235" t="s">
        <v>4804</v>
      </c>
      <c r="W452" s="251">
        <v>45265</v>
      </c>
      <c r="X452" s="249"/>
      <c r="Y452" s="249" t="s">
        <v>825</v>
      </c>
      <c r="Z452" s="252" t="s">
        <v>2013</v>
      </c>
      <c r="AA452" s="252" t="s">
        <v>825</v>
      </c>
      <c r="AB452" s="252" t="s">
        <v>825</v>
      </c>
      <c r="AC452" s="252" t="s">
        <v>2014</v>
      </c>
      <c r="AD452" s="252" t="s">
        <v>1822</v>
      </c>
      <c r="AE452" s="331">
        <f t="shared" si="83"/>
        <v>2000</v>
      </c>
      <c r="AF452" s="331"/>
      <c r="AG452" s="329"/>
      <c r="AH452" s="335" t="s">
        <v>3903</v>
      </c>
      <c r="AI452" s="267" t="s">
        <v>825</v>
      </c>
      <c r="AJ452" s="265" t="s">
        <v>825</v>
      </c>
      <c r="AK452" s="249" t="s">
        <v>825</v>
      </c>
      <c r="AL452" s="253" t="s">
        <v>1276</v>
      </c>
      <c r="AM452" s="249" t="s">
        <v>997</v>
      </c>
      <c r="AN452" s="249" t="s">
        <v>829</v>
      </c>
      <c r="AO452" s="249" t="s">
        <v>1132</v>
      </c>
      <c r="AP452" s="249" t="s">
        <v>1824</v>
      </c>
      <c r="AQ452" s="269" t="s">
        <v>1825</v>
      </c>
      <c r="AR452" s="249" t="s">
        <v>1826</v>
      </c>
      <c r="AS452" s="249"/>
      <c r="AT452" s="251">
        <v>45215</v>
      </c>
      <c r="AU452" s="251">
        <v>45215</v>
      </c>
      <c r="AV452" s="251">
        <v>45215</v>
      </c>
      <c r="AW452" s="251">
        <v>45219</v>
      </c>
      <c r="AX452" s="251">
        <v>45223</v>
      </c>
      <c r="AY452" s="250">
        <f t="shared" si="84"/>
        <v>45223</v>
      </c>
      <c r="AZ452" s="250"/>
      <c r="BA452" s="250">
        <f t="shared" si="79"/>
        <v>2000</v>
      </c>
      <c r="BB452" s="270" t="s">
        <v>4805</v>
      </c>
      <c r="BC452" s="269"/>
      <c r="BD452" s="269"/>
      <c r="BE452" s="269"/>
      <c r="BF452" s="269"/>
      <c r="BG452" s="269" t="s">
        <v>2049</v>
      </c>
      <c r="BH452" s="249" t="s">
        <v>4806</v>
      </c>
    </row>
    <row r="453" spans="1:60" ht="30" hidden="1" customHeight="1" x14ac:dyDescent="0.35">
      <c r="A453" s="245" t="s">
        <v>1999</v>
      </c>
      <c r="B453" s="250">
        <v>1484</v>
      </c>
      <c r="C453" s="249">
        <v>2023</v>
      </c>
      <c r="D453" s="249"/>
      <c r="E453" s="249" t="s">
        <v>836</v>
      </c>
      <c r="F453" s="249" t="s">
        <v>813</v>
      </c>
      <c r="G453" s="250">
        <f t="shared" ca="1" si="76"/>
        <v>-169</v>
      </c>
      <c r="H453" s="251">
        <v>45208</v>
      </c>
      <c r="I453" s="249">
        <f t="shared" si="82"/>
        <v>16</v>
      </c>
      <c r="J453" s="251">
        <v>45224</v>
      </c>
      <c r="K453" s="249" t="str">
        <f t="shared" si="77"/>
        <v>DENTRO DO PRAZO</v>
      </c>
      <c r="L453" s="249" t="s">
        <v>1827</v>
      </c>
      <c r="M453" s="250">
        <v>2929</v>
      </c>
      <c r="N453" s="249" t="s">
        <v>879</v>
      </c>
      <c r="O453" s="249" t="s">
        <v>816</v>
      </c>
      <c r="P453" s="249" t="s">
        <v>817</v>
      </c>
      <c r="Q453" s="249" t="s">
        <v>1828</v>
      </c>
      <c r="R453" s="249" t="s">
        <v>1829</v>
      </c>
      <c r="S453" s="249" t="s">
        <v>1830</v>
      </c>
      <c r="T453" s="249" t="s">
        <v>1831</v>
      </c>
      <c r="U453" s="251">
        <v>45219</v>
      </c>
      <c r="V453" s="235" t="s">
        <v>4807</v>
      </c>
      <c r="W453" s="251">
        <v>45231</v>
      </c>
      <c r="X453" s="249"/>
      <c r="Y453" s="249" t="s">
        <v>825</v>
      </c>
      <c r="Z453" s="252" t="s">
        <v>2013</v>
      </c>
      <c r="AA453" s="252" t="s">
        <v>825</v>
      </c>
      <c r="AB453" s="252" t="s">
        <v>825</v>
      </c>
      <c r="AC453" s="252" t="s">
        <v>2014</v>
      </c>
      <c r="AD453" s="252" t="s">
        <v>995</v>
      </c>
      <c r="AE453" s="331">
        <f t="shared" si="83"/>
        <v>0</v>
      </c>
      <c r="AF453" s="331">
        <v>5000</v>
      </c>
      <c r="AG453" s="329"/>
      <c r="AH453" s="335" t="s">
        <v>4488</v>
      </c>
      <c r="AI453" s="267" t="s">
        <v>825</v>
      </c>
      <c r="AJ453" s="265" t="s">
        <v>825</v>
      </c>
      <c r="AK453" s="249" t="s">
        <v>825</v>
      </c>
      <c r="AL453" s="253" t="s">
        <v>2484</v>
      </c>
      <c r="AM453" s="249" t="s">
        <v>828</v>
      </c>
      <c r="AN453" s="249" t="s">
        <v>39</v>
      </c>
      <c r="AO453" s="249" t="s">
        <v>1132</v>
      </c>
      <c r="AP453" s="249" t="s">
        <v>1834</v>
      </c>
      <c r="AQ453" s="270" t="s">
        <v>1835</v>
      </c>
      <c r="AR453" s="249" t="s">
        <v>1836</v>
      </c>
      <c r="AS453" s="249"/>
      <c r="AT453" s="251">
        <v>45219</v>
      </c>
      <c r="AU453" s="251">
        <v>45223</v>
      </c>
      <c r="AV453" s="251">
        <v>45224</v>
      </c>
      <c r="AW453" s="251">
        <v>45225</v>
      </c>
      <c r="AX453" s="251">
        <v>45236</v>
      </c>
      <c r="AY453" s="250">
        <f t="shared" si="84"/>
        <v>45236</v>
      </c>
      <c r="AZ453" s="250"/>
      <c r="BA453" s="250">
        <f t="shared" ref="BA453:BA509" si="85">AG453+AH453</f>
        <v>5000</v>
      </c>
      <c r="BB453" s="254" t="s">
        <v>4808</v>
      </c>
      <c r="BC453" s="269"/>
      <c r="BD453" s="269"/>
      <c r="BE453" s="269"/>
      <c r="BF453" s="269"/>
      <c r="BG453" s="269"/>
      <c r="BH453" s="249"/>
    </row>
    <row r="454" spans="1:60" ht="30" hidden="1" customHeight="1" x14ac:dyDescent="0.3">
      <c r="A454" s="245" t="s">
        <v>1999</v>
      </c>
      <c r="B454" s="250">
        <v>1485</v>
      </c>
      <c r="C454" s="249">
        <v>2023</v>
      </c>
      <c r="D454" s="249"/>
      <c r="E454" s="249" t="s">
        <v>836</v>
      </c>
      <c r="F454" s="249" t="s">
        <v>813</v>
      </c>
      <c r="G454" s="250">
        <f t="shared" ref="G454:G514" ca="1" si="86">J454-TODAY()</f>
        <v>-186</v>
      </c>
      <c r="H454" s="251">
        <v>45209</v>
      </c>
      <c r="I454" s="249">
        <f t="shared" si="82"/>
        <v>-2</v>
      </c>
      <c r="J454" s="251">
        <v>45207</v>
      </c>
      <c r="K454" s="249" t="str">
        <f t="shared" ref="K454:K514" si="87">IF(I454&lt;=0,"RETROATIVO",IF(I454&lt;=15,"FORA DE PRAZO",IF(I454&gt;=15,"DENTRO DO PRAZO")))</f>
        <v>RETROATIVO</v>
      </c>
      <c r="L454" s="249" t="s">
        <v>1837</v>
      </c>
      <c r="M454" s="250">
        <v>2928</v>
      </c>
      <c r="N454" s="249" t="s">
        <v>1016</v>
      </c>
      <c r="O454" s="249" t="s">
        <v>816</v>
      </c>
      <c r="P454" s="249" t="s">
        <v>817</v>
      </c>
      <c r="Q454" s="249" t="s">
        <v>1838</v>
      </c>
      <c r="R454" s="249" t="s">
        <v>4809</v>
      </c>
      <c r="S454" s="249" t="s">
        <v>1840</v>
      </c>
      <c r="T454" s="249" t="s">
        <v>1841</v>
      </c>
      <c r="U454" s="240" t="s">
        <v>1921</v>
      </c>
      <c r="V454" s="235" t="s">
        <v>4810</v>
      </c>
      <c r="W454" s="251">
        <v>45275</v>
      </c>
      <c r="X454" s="250">
        <f ca="1">W454-TODAY()</f>
        <v>-118</v>
      </c>
      <c r="Y454" s="249" t="s">
        <v>825</v>
      </c>
      <c r="Z454" s="252" t="s">
        <v>2013</v>
      </c>
      <c r="AA454" s="252" t="s">
        <v>825</v>
      </c>
      <c r="AB454" s="252" t="s">
        <v>825</v>
      </c>
      <c r="AC454" s="252" t="s">
        <v>2014</v>
      </c>
      <c r="AD454" s="252" t="s">
        <v>995</v>
      </c>
      <c r="AE454" s="331">
        <f t="shared" si="83"/>
        <v>0</v>
      </c>
      <c r="AF454" s="331"/>
      <c r="AG454" s="329"/>
      <c r="AH454" s="329">
        <v>0</v>
      </c>
      <c r="AI454" s="267" t="s">
        <v>825</v>
      </c>
      <c r="AJ454" s="265" t="s">
        <v>825</v>
      </c>
      <c r="AK454" s="249" t="s">
        <v>825</v>
      </c>
      <c r="AL454" s="253" t="s">
        <v>1276</v>
      </c>
      <c r="AM454" s="249" t="s">
        <v>997</v>
      </c>
      <c r="AN454" s="249" t="s">
        <v>829</v>
      </c>
      <c r="AO454" s="249" t="s">
        <v>1132</v>
      </c>
      <c r="AP454" s="249" t="s">
        <v>1844</v>
      </c>
      <c r="AQ454" s="270" t="s">
        <v>1845</v>
      </c>
      <c r="AR454" s="249" t="s">
        <v>1846</v>
      </c>
      <c r="AS454" s="253"/>
      <c r="AT454" s="253"/>
      <c r="AU454" s="253"/>
      <c r="AV454" s="253"/>
      <c r="AW454" s="253"/>
      <c r="AX454" s="253"/>
      <c r="AY454" s="250">
        <f t="shared" si="84"/>
        <v>0</v>
      </c>
      <c r="AZ454" s="250"/>
      <c r="BA454" s="250">
        <f t="shared" si="85"/>
        <v>0</v>
      </c>
      <c r="BB454" s="269"/>
      <c r="BC454" s="269"/>
      <c r="BD454" s="269"/>
      <c r="BE454" s="269"/>
      <c r="BF454" s="269"/>
      <c r="BG454" s="269" t="s">
        <v>2049</v>
      </c>
      <c r="BH454" s="249"/>
    </row>
    <row r="455" spans="1:60" ht="30" hidden="1" customHeight="1" x14ac:dyDescent="0.35">
      <c r="A455" s="245" t="s">
        <v>1999</v>
      </c>
      <c r="B455" s="250">
        <v>1486</v>
      </c>
      <c r="C455" s="249">
        <v>2023</v>
      </c>
      <c r="D455" s="249"/>
      <c r="E455" s="249" t="s">
        <v>812</v>
      </c>
      <c r="F455" s="249" t="s">
        <v>813</v>
      </c>
      <c r="G455" s="250">
        <f t="shared" ca="1" si="86"/>
        <v>-177</v>
      </c>
      <c r="H455" s="251">
        <v>45209</v>
      </c>
      <c r="I455" s="249">
        <f t="shared" si="82"/>
        <v>7</v>
      </c>
      <c r="J455" s="251">
        <v>45216</v>
      </c>
      <c r="K455" s="249" t="str">
        <f t="shared" si="87"/>
        <v>FORA DE PRAZO</v>
      </c>
      <c r="L455" s="249" t="s">
        <v>1847</v>
      </c>
      <c r="M455" s="250">
        <v>2936</v>
      </c>
      <c r="N455" s="249" t="s">
        <v>1016</v>
      </c>
      <c r="O455" s="249" t="s">
        <v>816</v>
      </c>
      <c r="P455" s="249" t="s">
        <v>1848</v>
      </c>
      <c r="Q455" s="249" t="s">
        <v>1849</v>
      </c>
      <c r="R455" s="249" t="s">
        <v>1850</v>
      </c>
      <c r="S455" s="249" t="s">
        <v>1851</v>
      </c>
      <c r="T455" s="249" t="s">
        <v>1852</v>
      </c>
      <c r="U455" s="251">
        <v>45218</v>
      </c>
      <c r="V455" s="235" t="s">
        <v>4811</v>
      </c>
      <c r="W455" s="251">
        <v>45235</v>
      </c>
      <c r="X455" s="249"/>
      <c r="Y455" s="249" t="s">
        <v>825</v>
      </c>
      <c r="Z455" s="252" t="s">
        <v>2013</v>
      </c>
      <c r="AA455" s="252" t="s">
        <v>825</v>
      </c>
      <c r="AB455" s="252" t="s">
        <v>825</v>
      </c>
      <c r="AC455" s="252" t="s">
        <v>2014</v>
      </c>
      <c r="AD455" s="340" t="s">
        <v>4812</v>
      </c>
      <c r="AE455" s="331">
        <f t="shared" si="83"/>
        <v>0</v>
      </c>
      <c r="AF455" s="341">
        <v>4372</v>
      </c>
      <c r="AG455" s="346"/>
      <c r="AH455" s="335" t="s">
        <v>4813</v>
      </c>
      <c r="AI455" s="267" t="s">
        <v>825</v>
      </c>
      <c r="AJ455" s="265" t="s">
        <v>825</v>
      </c>
      <c r="AK455" s="249" t="s">
        <v>825</v>
      </c>
      <c r="AL455" s="253" t="s">
        <v>2484</v>
      </c>
      <c r="AM455" s="249" t="s">
        <v>828</v>
      </c>
      <c r="AN455" s="249" t="s">
        <v>22</v>
      </c>
      <c r="AO455" s="249" t="s">
        <v>1132</v>
      </c>
      <c r="AP455" s="249" t="s">
        <v>1856</v>
      </c>
      <c r="AQ455" s="270" t="s">
        <v>1857</v>
      </c>
      <c r="AR455" s="249" t="s">
        <v>1858</v>
      </c>
      <c r="AS455" s="249"/>
      <c r="AT455" s="251">
        <v>45209</v>
      </c>
      <c r="AU455" s="251">
        <v>45210</v>
      </c>
      <c r="AV455" s="251">
        <v>45216</v>
      </c>
      <c r="AW455" s="251">
        <v>45217</v>
      </c>
      <c r="AX455" s="251">
        <v>45218</v>
      </c>
      <c r="AY455" s="250">
        <f t="shared" si="84"/>
        <v>45218</v>
      </c>
      <c r="AZ455" s="250"/>
      <c r="BA455" s="250">
        <f t="shared" si="85"/>
        <v>4372</v>
      </c>
      <c r="BB455" s="270" t="s">
        <v>4814</v>
      </c>
      <c r="BC455" s="269"/>
      <c r="BD455" s="269"/>
      <c r="BE455" s="269"/>
      <c r="BF455" s="269"/>
      <c r="BG455" s="269"/>
      <c r="BH455" s="249"/>
    </row>
    <row r="456" spans="1:60" ht="30" hidden="1" customHeight="1" x14ac:dyDescent="0.35">
      <c r="A456" s="245" t="s">
        <v>1999</v>
      </c>
      <c r="B456" s="250">
        <v>1487</v>
      </c>
      <c r="C456" s="249">
        <v>2023</v>
      </c>
      <c r="D456" s="249"/>
      <c r="E456" s="249" t="s">
        <v>812</v>
      </c>
      <c r="F456" s="249" t="s">
        <v>813</v>
      </c>
      <c r="G456" s="250">
        <f t="shared" ca="1" si="86"/>
        <v>-195</v>
      </c>
      <c r="H456" s="251">
        <v>45209</v>
      </c>
      <c r="I456" s="249">
        <f t="shared" si="82"/>
        <v>-11</v>
      </c>
      <c r="J456" s="251">
        <v>45198</v>
      </c>
      <c r="K456" s="249" t="str">
        <f t="shared" si="87"/>
        <v>RETROATIVO</v>
      </c>
      <c r="L456" s="249" t="s">
        <v>1859</v>
      </c>
      <c r="M456" s="250">
        <v>2914</v>
      </c>
      <c r="N456" s="249" t="s">
        <v>815</v>
      </c>
      <c r="O456" s="249" t="s">
        <v>816</v>
      </c>
      <c r="P456" s="249" t="s">
        <v>817</v>
      </c>
      <c r="Q456" s="249" t="s">
        <v>1860</v>
      </c>
      <c r="R456" s="249" t="s">
        <v>1861</v>
      </c>
      <c r="S456" s="249" t="s">
        <v>1862</v>
      </c>
      <c r="T456" s="249" t="s">
        <v>1863</v>
      </c>
      <c r="U456" s="251">
        <v>45219</v>
      </c>
      <c r="V456" s="235" t="s">
        <v>4815</v>
      </c>
      <c r="W456" s="251">
        <v>45275</v>
      </c>
      <c r="X456" s="249"/>
      <c r="Y456" s="249" t="s">
        <v>825</v>
      </c>
      <c r="Z456" s="252" t="s">
        <v>2013</v>
      </c>
      <c r="AA456" s="252" t="s">
        <v>825</v>
      </c>
      <c r="AB456" s="252" t="s">
        <v>825</v>
      </c>
      <c r="AC456" s="252" t="s">
        <v>2014</v>
      </c>
      <c r="AD456" s="252" t="s">
        <v>1865</v>
      </c>
      <c r="AE456" s="331">
        <f t="shared" si="83"/>
        <v>0</v>
      </c>
      <c r="AF456" s="331">
        <v>1994</v>
      </c>
      <c r="AG456" s="329"/>
      <c r="AH456" s="335" t="s">
        <v>4816</v>
      </c>
      <c r="AI456" s="267" t="s">
        <v>825</v>
      </c>
      <c r="AJ456" s="265" t="s">
        <v>825</v>
      </c>
      <c r="AK456" s="249" t="s">
        <v>825</v>
      </c>
      <c r="AL456" s="253" t="s">
        <v>907</v>
      </c>
      <c r="AM456" s="249" t="s">
        <v>1948</v>
      </c>
      <c r="AN456" s="249" t="s">
        <v>26</v>
      </c>
      <c r="AO456" s="249" t="s">
        <v>1132</v>
      </c>
      <c r="AP456" s="249" t="s">
        <v>1867</v>
      </c>
      <c r="AQ456" s="270" t="s">
        <v>1868</v>
      </c>
      <c r="AR456" s="249" t="s">
        <v>1869</v>
      </c>
      <c r="AS456" s="249"/>
      <c r="AT456" s="251">
        <v>45216</v>
      </c>
      <c r="AU456" s="251">
        <v>45209</v>
      </c>
      <c r="AV456" s="251">
        <v>45210</v>
      </c>
      <c r="AW456" s="251">
        <v>45216</v>
      </c>
      <c r="AX456" s="251">
        <v>45222</v>
      </c>
      <c r="AY456" s="250">
        <f t="shared" si="84"/>
        <v>45222</v>
      </c>
      <c r="AZ456" s="250"/>
      <c r="BA456" s="250">
        <f t="shared" si="85"/>
        <v>1994</v>
      </c>
      <c r="BB456" s="270" t="s">
        <v>4817</v>
      </c>
      <c r="BC456" s="269"/>
      <c r="BD456" s="269"/>
      <c r="BE456" s="269"/>
      <c r="BF456" s="269"/>
      <c r="BG456" s="273">
        <v>45314</v>
      </c>
      <c r="BH456" s="249"/>
    </row>
    <row r="457" spans="1:60" ht="30" hidden="1" customHeight="1" x14ac:dyDescent="0.35">
      <c r="A457" s="245" t="s">
        <v>1999</v>
      </c>
      <c r="B457" s="250">
        <v>1498</v>
      </c>
      <c r="C457" s="249">
        <v>2023</v>
      </c>
      <c r="D457" s="249"/>
      <c r="E457" s="249" t="s">
        <v>812</v>
      </c>
      <c r="F457" s="249" t="s">
        <v>813</v>
      </c>
      <c r="G457" s="250">
        <f t="shared" ca="1" si="86"/>
        <v>-161</v>
      </c>
      <c r="H457" s="251">
        <v>45210</v>
      </c>
      <c r="I457" s="249">
        <f t="shared" si="82"/>
        <v>22</v>
      </c>
      <c r="J457" s="251">
        <v>45232</v>
      </c>
      <c r="K457" s="249" t="str">
        <f t="shared" si="87"/>
        <v>DENTRO DO PRAZO</v>
      </c>
      <c r="L457" s="249" t="s">
        <v>1880</v>
      </c>
      <c r="M457" s="250">
        <v>2893</v>
      </c>
      <c r="N457" s="249" t="s">
        <v>815</v>
      </c>
      <c r="O457" s="249" t="s">
        <v>816</v>
      </c>
      <c r="P457" s="249" t="s">
        <v>817</v>
      </c>
      <c r="Q457" s="249" t="s">
        <v>1881</v>
      </c>
      <c r="R457" s="249" t="s">
        <v>1882</v>
      </c>
      <c r="S457" s="249" t="s">
        <v>1883</v>
      </c>
      <c r="T457" s="249" t="s">
        <v>1884</v>
      </c>
      <c r="U457" s="251">
        <v>45226</v>
      </c>
      <c r="V457" s="235" t="s">
        <v>4818</v>
      </c>
      <c r="W457" s="290">
        <v>45235</v>
      </c>
      <c r="X457" s="249"/>
      <c r="Y457" s="249" t="s">
        <v>825</v>
      </c>
      <c r="Z457" s="252" t="s">
        <v>2013</v>
      </c>
      <c r="AA457" s="252" t="s">
        <v>825</v>
      </c>
      <c r="AB457" s="252" t="s">
        <v>825</v>
      </c>
      <c r="AC457" s="252" t="s">
        <v>2014</v>
      </c>
      <c r="AD457" s="252" t="s">
        <v>871</v>
      </c>
      <c r="AE457" s="331">
        <f t="shared" si="83"/>
        <v>0</v>
      </c>
      <c r="AF457" s="331">
        <v>10000</v>
      </c>
      <c r="AG457" s="329"/>
      <c r="AH457" s="335" t="s">
        <v>4086</v>
      </c>
      <c r="AI457" s="267" t="s">
        <v>825</v>
      </c>
      <c r="AJ457" s="265" t="s">
        <v>825</v>
      </c>
      <c r="AK457" s="249" t="s">
        <v>825</v>
      </c>
      <c r="AL457" s="253" t="s">
        <v>2090</v>
      </c>
      <c r="AM457" s="249" t="s">
        <v>828</v>
      </c>
      <c r="AN457" s="249" t="s">
        <v>39</v>
      </c>
      <c r="AO457" s="249" t="s">
        <v>1132</v>
      </c>
      <c r="AP457" s="249" t="s">
        <v>1887</v>
      </c>
      <c r="AQ457" s="270" t="s">
        <v>1888</v>
      </c>
      <c r="AR457" s="249" t="s">
        <v>1889</v>
      </c>
      <c r="AS457" s="249"/>
      <c r="AT457" s="251">
        <v>45219</v>
      </c>
      <c r="AU457" s="251">
        <v>45215</v>
      </c>
      <c r="AV457" s="251">
        <v>45218</v>
      </c>
      <c r="AW457" s="251">
        <v>45219</v>
      </c>
      <c r="AX457" s="251">
        <v>45229</v>
      </c>
      <c r="AY457" s="250">
        <f t="shared" si="84"/>
        <v>45229</v>
      </c>
      <c r="AZ457" s="250"/>
      <c r="BA457" s="250">
        <f t="shared" si="85"/>
        <v>10000</v>
      </c>
      <c r="BB457" s="270" t="s">
        <v>4819</v>
      </c>
      <c r="BC457" s="269"/>
      <c r="BD457" s="269"/>
      <c r="BE457" s="269"/>
      <c r="BF457" s="269"/>
      <c r="BG457" s="273">
        <v>45314</v>
      </c>
      <c r="BH457" s="249"/>
    </row>
    <row r="458" spans="1:60" ht="30" hidden="1" customHeight="1" x14ac:dyDescent="0.35">
      <c r="A458" s="245" t="s">
        <v>1999</v>
      </c>
      <c r="B458" s="250">
        <v>1499</v>
      </c>
      <c r="C458" s="249">
        <v>2023</v>
      </c>
      <c r="D458" s="249"/>
      <c r="E458" s="249" t="s">
        <v>836</v>
      </c>
      <c r="F458" s="249" t="s">
        <v>813</v>
      </c>
      <c r="G458" s="250">
        <f t="shared" ca="1" si="86"/>
        <v>-186</v>
      </c>
      <c r="H458" s="251">
        <v>45210</v>
      </c>
      <c r="I458" s="249">
        <f t="shared" si="82"/>
        <v>-3</v>
      </c>
      <c r="J458" s="251">
        <v>45207</v>
      </c>
      <c r="K458" s="249" t="str">
        <f t="shared" si="87"/>
        <v>RETROATIVO</v>
      </c>
      <c r="L458" s="249" t="s">
        <v>1890</v>
      </c>
      <c r="M458" s="250">
        <v>2974</v>
      </c>
      <c r="N458" s="249" t="s">
        <v>1016</v>
      </c>
      <c r="O458" s="249" t="s">
        <v>816</v>
      </c>
      <c r="P458" s="249" t="s">
        <v>817</v>
      </c>
      <c r="Q458" s="249" t="s">
        <v>1891</v>
      </c>
      <c r="R458" s="249" t="s">
        <v>1892</v>
      </c>
      <c r="S458" s="249" t="s">
        <v>1893</v>
      </c>
      <c r="T458" s="249" t="s">
        <v>1841</v>
      </c>
      <c r="U458" s="251">
        <v>45209</v>
      </c>
      <c r="V458" s="235" t="s">
        <v>4810</v>
      </c>
      <c r="W458" s="251">
        <v>45275</v>
      </c>
      <c r="X458" s="250">
        <f ca="1">W458-TODAY()</f>
        <v>-118</v>
      </c>
      <c r="Y458" s="249" t="s">
        <v>825</v>
      </c>
      <c r="Z458" s="252" t="s">
        <v>2013</v>
      </c>
      <c r="AA458" s="252" t="s">
        <v>825</v>
      </c>
      <c r="AB458" s="252" t="s">
        <v>825</v>
      </c>
      <c r="AC458" s="252" t="s">
        <v>2014</v>
      </c>
      <c r="AD458" s="252" t="s">
        <v>995</v>
      </c>
      <c r="AE458" s="331">
        <f t="shared" si="83"/>
        <v>0</v>
      </c>
      <c r="AF458" s="331">
        <v>5000</v>
      </c>
      <c r="AG458" s="329"/>
      <c r="AH458" s="335" t="s">
        <v>4488</v>
      </c>
      <c r="AI458" s="267" t="s">
        <v>825</v>
      </c>
      <c r="AJ458" s="265" t="s">
        <v>825</v>
      </c>
      <c r="AK458" s="249" t="s">
        <v>825</v>
      </c>
      <c r="AL458" s="253" t="s">
        <v>1276</v>
      </c>
      <c r="AM458" s="249" t="s">
        <v>997</v>
      </c>
      <c r="AN458" s="249" t="s">
        <v>829</v>
      </c>
      <c r="AO458" s="249" t="s">
        <v>1132</v>
      </c>
      <c r="AP458" s="249" t="s">
        <v>1895</v>
      </c>
      <c r="AQ458" s="270" t="s">
        <v>1896</v>
      </c>
      <c r="AR458" s="249" t="s">
        <v>1897</v>
      </c>
      <c r="AS458" s="253"/>
      <c r="AT458" s="253"/>
      <c r="AU458" s="253"/>
      <c r="AV458" s="253">
        <v>45240</v>
      </c>
      <c r="AW458" s="253">
        <v>45240</v>
      </c>
      <c r="AX458" s="253">
        <v>45257</v>
      </c>
      <c r="AY458" s="250">
        <f t="shared" si="84"/>
        <v>45257</v>
      </c>
      <c r="AZ458" s="250"/>
      <c r="BA458" s="250">
        <f t="shared" si="85"/>
        <v>5000</v>
      </c>
      <c r="BB458" s="271" t="s">
        <v>4820</v>
      </c>
      <c r="BC458" s="269"/>
      <c r="BD458" s="269"/>
      <c r="BE458" s="269"/>
      <c r="BF458" s="269"/>
      <c r="BG458" s="269" t="s">
        <v>2049</v>
      </c>
      <c r="BH458" s="249"/>
    </row>
    <row r="459" spans="1:60" ht="30" hidden="1" customHeight="1" x14ac:dyDescent="0.3">
      <c r="A459" s="245" t="s">
        <v>1999</v>
      </c>
      <c r="B459" s="250">
        <v>1502</v>
      </c>
      <c r="C459" s="249">
        <v>2023</v>
      </c>
      <c r="D459" s="249"/>
      <c r="E459" s="249" t="s">
        <v>836</v>
      </c>
      <c r="F459" s="249" t="s">
        <v>813</v>
      </c>
      <c r="G459" s="250">
        <f t="shared" ca="1" si="86"/>
        <v>-163</v>
      </c>
      <c r="H459" s="251">
        <v>45215</v>
      </c>
      <c r="I459" s="249">
        <f t="shared" si="82"/>
        <v>15</v>
      </c>
      <c r="J459" s="251">
        <v>45230</v>
      </c>
      <c r="K459" s="249" t="str">
        <f t="shared" si="87"/>
        <v>FORA DE PRAZO</v>
      </c>
      <c r="L459" s="249" t="s">
        <v>4821</v>
      </c>
      <c r="M459" s="250">
        <v>2985</v>
      </c>
      <c r="N459" s="249" t="s">
        <v>879</v>
      </c>
      <c r="O459" s="249" t="s">
        <v>816</v>
      </c>
      <c r="P459" s="249" t="s">
        <v>817</v>
      </c>
      <c r="Q459" s="249" t="s">
        <v>4822</v>
      </c>
      <c r="R459" s="249" t="s">
        <v>4823</v>
      </c>
      <c r="S459" s="249" t="s">
        <v>4824</v>
      </c>
      <c r="T459" s="249" t="s">
        <v>1807</v>
      </c>
      <c r="U459" s="251">
        <v>45219</v>
      </c>
      <c r="V459" s="235" t="s">
        <v>4825</v>
      </c>
      <c r="W459" s="251">
        <v>45230</v>
      </c>
      <c r="X459" s="249"/>
      <c r="Y459" s="249" t="s">
        <v>825</v>
      </c>
      <c r="Z459" s="252" t="s">
        <v>2013</v>
      </c>
      <c r="AA459" s="252" t="s">
        <v>825</v>
      </c>
      <c r="AB459" s="252" t="s">
        <v>825</v>
      </c>
      <c r="AC459" s="252" t="s">
        <v>2014</v>
      </c>
      <c r="AD459" s="252" t="s">
        <v>861</v>
      </c>
      <c r="AE459" s="331">
        <f t="shared" si="83"/>
        <v>0</v>
      </c>
      <c r="AF459" s="331">
        <v>2000</v>
      </c>
      <c r="AG459" s="329"/>
      <c r="AH459" s="329">
        <v>2000</v>
      </c>
      <c r="AI459" s="267" t="s">
        <v>825</v>
      </c>
      <c r="AJ459" s="265" t="s">
        <v>825</v>
      </c>
      <c r="AK459" s="249" t="s">
        <v>825</v>
      </c>
      <c r="AL459" s="253" t="s">
        <v>2484</v>
      </c>
      <c r="AM459" s="249" t="s">
        <v>828</v>
      </c>
      <c r="AN459" s="249" t="s">
        <v>39</v>
      </c>
      <c r="AO459" s="249" t="s">
        <v>1132</v>
      </c>
      <c r="AP459" s="249" t="s">
        <v>4826</v>
      </c>
      <c r="AQ459" s="270" t="s">
        <v>4827</v>
      </c>
      <c r="AR459" s="249" t="s">
        <v>4828</v>
      </c>
      <c r="AS459" s="249"/>
      <c r="AT459" s="251"/>
      <c r="AU459" s="251"/>
      <c r="AV459" s="251"/>
      <c r="AW459" s="251"/>
      <c r="AX459" s="251"/>
      <c r="AY459" s="250">
        <f t="shared" si="84"/>
        <v>0</v>
      </c>
      <c r="AZ459" s="250"/>
      <c r="BA459" s="250">
        <f t="shared" si="85"/>
        <v>2000</v>
      </c>
      <c r="BB459" s="254" t="s">
        <v>4829</v>
      </c>
      <c r="BC459" s="269"/>
      <c r="BD459" s="269"/>
      <c r="BE459" s="269"/>
      <c r="BF459" s="269"/>
      <c r="BG459" s="269"/>
      <c r="BH459" s="249"/>
    </row>
    <row r="460" spans="1:60" s="395" customFormat="1" ht="30" hidden="1" customHeight="1" x14ac:dyDescent="0.35">
      <c r="A460" s="398" t="s">
        <v>1999</v>
      </c>
      <c r="B460" s="383">
        <v>1505</v>
      </c>
      <c r="C460" s="249">
        <v>2023</v>
      </c>
      <c r="D460" s="249"/>
      <c r="E460" s="249" t="s">
        <v>836</v>
      </c>
      <c r="F460" s="249" t="s">
        <v>813</v>
      </c>
      <c r="G460" s="250">
        <f t="shared" ca="1" si="86"/>
        <v>-194</v>
      </c>
      <c r="H460" s="251">
        <v>45216</v>
      </c>
      <c r="I460" s="249">
        <f t="shared" si="82"/>
        <v>-17</v>
      </c>
      <c r="J460" s="251">
        <v>45199</v>
      </c>
      <c r="K460" s="249" t="str">
        <f t="shared" si="87"/>
        <v>RETROATIVO</v>
      </c>
      <c r="L460" s="249" t="s">
        <v>4830</v>
      </c>
      <c r="M460" s="250">
        <v>2429</v>
      </c>
      <c r="N460" s="249" t="s">
        <v>839</v>
      </c>
      <c r="O460" s="384" t="s">
        <v>840</v>
      </c>
      <c r="P460" s="249" t="s">
        <v>1649</v>
      </c>
      <c r="Q460" s="384" t="s">
        <v>4831</v>
      </c>
      <c r="R460" s="249"/>
      <c r="S460" s="249" t="s">
        <v>2480</v>
      </c>
      <c r="T460" s="384" t="s">
        <v>4832</v>
      </c>
      <c r="U460" s="251">
        <v>45219</v>
      </c>
      <c r="V460" s="141" t="s">
        <v>4685</v>
      </c>
      <c r="W460" s="251">
        <v>45950</v>
      </c>
      <c r="X460" s="250">
        <f ca="1">W460-TODAY()</f>
        <v>557</v>
      </c>
      <c r="Y460" s="249" t="s">
        <v>825</v>
      </c>
      <c r="Z460" s="386" t="s">
        <v>2013</v>
      </c>
      <c r="AA460" s="252" t="s">
        <v>825</v>
      </c>
      <c r="AB460" s="386" t="s">
        <v>2483</v>
      </c>
      <c r="AC460" s="386" t="s">
        <v>2014</v>
      </c>
      <c r="AD460" s="386" t="e">
        <f>Z460*24</f>
        <v>#VALUE!</v>
      </c>
      <c r="AE460" s="387">
        <f t="shared" si="83"/>
        <v>3766.5</v>
      </c>
      <c r="AF460" s="386"/>
      <c r="AG460" s="388"/>
      <c r="AH460" s="389">
        <v>3766.5</v>
      </c>
      <c r="AI460" s="267">
        <v>0</v>
      </c>
      <c r="AJ460" s="265"/>
      <c r="AK460" s="249"/>
      <c r="AL460" s="253" t="s">
        <v>2484</v>
      </c>
      <c r="AM460" s="249" t="s">
        <v>841</v>
      </c>
      <c r="AN460" s="249" t="s">
        <v>16</v>
      </c>
      <c r="AO460" s="249" t="s">
        <v>13</v>
      </c>
      <c r="AP460" s="249"/>
      <c r="AQ460" s="269"/>
      <c r="AR460" s="249"/>
      <c r="AS460" s="249"/>
      <c r="AT460" s="251"/>
      <c r="AU460" s="251"/>
      <c r="AV460" s="251"/>
      <c r="AW460" s="251"/>
      <c r="AX460" s="251"/>
      <c r="AY460" s="250">
        <f t="shared" si="84"/>
        <v>0</v>
      </c>
      <c r="AZ460" s="250"/>
      <c r="BA460" s="250">
        <f t="shared" si="85"/>
        <v>3766.5</v>
      </c>
      <c r="BB460" s="401" t="s">
        <v>4833</v>
      </c>
      <c r="BC460" s="272"/>
      <c r="BD460" s="272"/>
      <c r="BE460" s="272"/>
      <c r="BF460" s="272"/>
      <c r="BG460" s="272"/>
      <c r="BH460" s="249"/>
    </row>
    <row r="461" spans="1:60" ht="30" hidden="1" customHeight="1" x14ac:dyDescent="0.3">
      <c r="A461" s="245" t="s">
        <v>1999</v>
      </c>
      <c r="B461" s="250">
        <v>1507</v>
      </c>
      <c r="C461" s="249">
        <v>2023</v>
      </c>
      <c r="D461" s="249"/>
      <c r="E461" s="249" t="s">
        <v>812</v>
      </c>
      <c r="F461" s="249" t="s">
        <v>813</v>
      </c>
      <c r="G461" s="250">
        <f t="shared" ca="1" si="86"/>
        <v>-161</v>
      </c>
      <c r="H461" s="251">
        <v>45216</v>
      </c>
      <c r="I461" s="249">
        <f t="shared" si="82"/>
        <v>16</v>
      </c>
      <c r="J461" s="251">
        <v>45232</v>
      </c>
      <c r="K461" s="249" t="str">
        <f t="shared" si="87"/>
        <v>DENTRO DO PRAZO</v>
      </c>
      <c r="L461" s="249" t="s">
        <v>4834</v>
      </c>
      <c r="M461" s="250">
        <v>3055</v>
      </c>
      <c r="N461" s="249" t="s">
        <v>879</v>
      </c>
      <c r="O461" s="249" t="s">
        <v>816</v>
      </c>
      <c r="P461" s="249" t="s">
        <v>817</v>
      </c>
      <c r="Q461" s="249" t="s">
        <v>4835</v>
      </c>
      <c r="R461" s="249" t="s">
        <v>4835</v>
      </c>
      <c r="S461" s="249" t="s">
        <v>4836</v>
      </c>
      <c r="T461" s="249" t="s">
        <v>1884</v>
      </c>
      <c r="U461" s="251">
        <v>45233</v>
      </c>
      <c r="V461" s="235" t="s">
        <v>4740</v>
      </c>
      <c r="W461" s="251">
        <v>45235</v>
      </c>
      <c r="X461" s="251"/>
      <c r="Y461" s="249" t="s">
        <v>825</v>
      </c>
      <c r="Z461" s="252" t="s">
        <v>2013</v>
      </c>
      <c r="AA461" s="252" t="s">
        <v>825</v>
      </c>
      <c r="AB461" s="252" t="s">
        <v>825</v>
      </c>
      <c r="AC461" s="252" t="s">
        <v>2014</v>
      </c>
      <c r="AD461" s="252" t="s">
        <v>871</v>
      </c>
      <c r="AE461" s="331">
        <f t="shared" si="83"/>
        <v>0</v>
      </c>
      <c r="AF461" s="331">
        <v>10000</v>
      </c>
      <c r="AG461" s="329"/>
      <c r="AH461" s="329">
        <v>10000</v>
      </c>
      <c r="AI461" s="267" t="s">
        <v>825</v>
      </c>
      <c r="AJ461" s="265" t="s">
        <v>825</v>
      </c>
      <c r="AK461" s="249" t="s">
        <v>825</v>
      </c>
      <c r="AL461" s="253" t="s">
        <v>2484</v>
      </c>
      <c r="AM461" s="249" t="s">
        <v>828</v>
      </c>
      <c r="AN461" s="249" t="s">
        <v>39</v>
      </c>
      <c r="AO461" s="249" t="s">
        <v>1132</v>
      </c>
      <c r="AP461" s="291">
        <v>573113543950</v>
      </c>
      <c r="AQ461" s="270" t="s">
        <v>4837</v>
      </c>
      <c r="AR461" s="249" t="s">
        <v>4838</v>
      </c>
      <c r="AS461" s="249"/>
      <c r="AT461" s="251">
        <v>45225</v>
      </c>
      <c r="AU461" s="251">
        <v>45218</v>
      </c>
      <c r="AV461" s="251">
        <v>45222</v>
      </c>
      <c r="AW461" s="251">
        <v>45223</v>
      </c>
      <c r="AX461" s="251">
        <v>45236</v>
      </c>
      <c r="AY461" s="250">
        <f t="shared" si="84"/>
        <v>45236</v>
      </c>
      <c r="AZ461" s="250"/>
      <c r="BA461" s="250">
        <f t="shared" si="85"/>
        <v>10000</v>
      </c>
      <c r="BB461" s="270" t="s">
        <v>4839</v>
      </c>
      <c r="BC461" s="269"/>
      <c r="BD461" s="269"/>
      <c r="BE461" s="269"/>
      <c r="BF461" s="269"/>
      <c r="BG461" s="273">
        <v>45314</v>
      </c>
      <c r="BH461" s="249"/>
    </row>
    <row r="462" spans="1:60" s="395" customFormat="1" ht="30" hidden="1" customHeight="1" x14ac:dyDescent="0.35">
      <c r="A462" s="398" t="s">
        <v>1999</v>
      </c>
      <c r="B462" s="383">
        <v>1508</v>
      </c>
      <c r="C462" s="249">
        <v>2023</v>
      </c>
      <c r="D462" s="249"/>
      <c r="E462" s="249" t="s">
        <v>836</v>
      </c>
      <c r="F462" s="249" t="s">
        <v>813</v>
      </c>
      <c r="G462" s="250">
        <f t="shared" ca="1" si="86"/>
        <v>-206</v>
      </c>
      <c r="H462" s="251">
        <v>45216</v>
      </c>
      <c r="I462" s="249">
        <f t="shared" si="82"/>
        <v>-29</v>
      </c>
      <c r="J462" s="251">
        <v>45187</v>
      </c>
      <c r="K462" s="249" t="str">
        <f t="shared" si="87"/>
        <v>RETROATIVO</v>
      </c>
      <c r="L462" s="249" t="s">
        <v>4840</v>
      </c>
      <c r="M462" s="250">
        <v>3005</v>
      </c>
      <c r="N462" s="249" t="s">
        <v>914</v>
      </c>
      <c r="O462" s="384" t="s">
        <v>816</v>
      </c>
      <c r="P462" s="249" t="s">
        <v>817</v>
      </c>
      <c r="Q462" s="384" t="s">
        <v>990</v>
      </c>
      <c r="R462" s="249" t="s">
        <v>4841</v>
      </c>
      <c r="S462" s="249" t="s">
        <v>992</v>
      </c>
      <c r="T462" s="384" t="s">
        <v>4842</v>
      </c>
      <c r="U462" s="251">
        <v>45217</v>
      </c>
      <c r="V462" s="141" t="s">
        <v>4726</v>
      </c>
      <c r="W462" s="373">
        <v>45248</v>
      </c>
      <c r="X462" s="249"/>
      <c r="Y462" s="249" t="s">
        <v>825</v>
      </c>
      <c r="Z462" s="386" t="s">
        <v>2013</v>
      </c>
      <c r="AA462" s="252" t="s">
        <v>825</v>
      </c>
      <c r="AB462" s="386" t="s">
        <v>825</v>
      </c>
      <c r="AC462" s="386" t="s">
        <v>2014</v>
      </c>
      <c r="AD462" s="386" t="s">
        <v>871</v>
      </c>
      <c r="AE462" s="387">
        <f t="shared" si="83"/>
        <v>0</v>
      </c>
      <c r="AF462" s="387">
        <v>10000</v>
      </c>
      <c r="AG462" s="388"/>
      <c r="AH462" s="389">
        <v>10000</v>
      </c>
      <c r="AI462" s="267" t="s">
        <v>825</v>
      </c>
      <c r="AJ462" s="265" t="s">
        <v>825</v>
      </c>
      <c r="AK462" s="249" t="s">
        <v>825</v>
      </c>
      <c r="AL462" s="253" t="s">
        <v>1276</v>
      </c>
      <c r="AM462" s="249" t="s">
        <v>873</v>
      </c>
      <c r="AN462" s="249" t="s">
        <v>28</v>
      </c>
      <c r="AO462" s="249" t="s">
        <v>1132</v>
      </c>
      <c r="AP462" s="249" t="s">
        <v>998</v>
      </c>
      <c r="AQ462" s="269" t="s">
        <v>4843</v>
      </c>
      <c r="AR462" s="249" t="s">
        <v>3965</v>
      </c>
      <c r="AS462" s="249"/>
      <c r="AT462" s="251"/>
      <c r="AU462" s="251"/>
      <c r="AV462" s="251"/>
      <c r="AW462" s="251"/>
      <c r="AX462" s="251"/>
      <c r="AY462" s="250">
        <f t="shared" si="84"/>
        <v>0</v>
      </c>
      <c r="AZ462" s="250"/>
      <c r="BA462" s="250">
        <f t="shared" si="85"/>
        <v>10000</v>
      </c>
      <c r="BB462" s="394" t="s">
        <v>4844</v>
      </c>
      <c r="BC462" s="380"/>
      <c r="BD462" s="380"/>
      <c r="BE462" s="380"/>
      <c r="BF462" s="380"/>
      <c r="BG462" s="380"/>
      <c r="BH462" s="334"/>
    </row>
    <row r="463" spans="1:60" ht="30" hidden="1" customHeight="1" x14ac:dyDescent="0.3">
      <c r="A463" s="245" t="s">
        <v>1999</v>
      </c>
      <c r="B463" s="250">
        <v>1511</v>
      </c>
      <c r="C463" s="249">
        <v>2023</v>
      </c>
      <c r="D463" s="249"/>
      <c r="E463" s="249" t="s">
        <v>812</v>
      </c>
      <c r="F463" s="249" t="s">
        <v>813</v>
      </c>
      <c r="G463" s="250">
        <f t="shared" ca="1" si="86"/>
        <v>-187</v>
      </c>
      <c r="H463" s="251">
        <v>45217</v>
      </c>
      <c r="I463" s="249">
        <f t="shared" si="82"/>
        <v>-11</v>
      </c>
      <c r="J463" s="251">
        <v>45206</v>
      </c>
      <c r="K463" s="249" t="str">
        <f t="shared" si="87"/>
        <v>RETROATIVO</v>
      </c>
      <c r="L463" s="249" t="s">
        <v>4845</v>
      </c>
      <c r="M463" s="250">
        <v>3072</v>
      </c>
      <c r="N463" s="249" t="s">
        <v>914</v>
      </c>
      <c r="O463" s="249" t="s">
        <v>816</v>
      </c>
      <c r="P463" s="249" t="s">
        <v>817</v>
      </c>
      <c r="Q463" s="249" t="s">
        <v>4846</v>
      </c>
      <c r="R463" s="249" t="s">
        <v>4847</v>
      </c>
      <c r="S463" s="249" t="s">
        <v>4848</v>
      </c>
      <c r="T463" s="249" t="s">
        <v>4849</v>
      </c>
      <c r="U463" s="251">
        <v>45226</v>
      </c>
      <c r="V463" s="235" t="s">
        <v>4850</v>
      </c>
      <c r="W463" s="251">
        <v>45206</v>
      </c>
      <c r="X463" s="249"/>
      <c r="Y463" s="249" t="s">
        <v>825</v>
      </c>
      <c r="Z463" s="252" t="s">
        <v>2013</v>
      </c>
      <c r="AA463" s="252" t="s">
        <v>825</v>
      </c>
      <c r="AB463" s="252" t="s">
        <v>825</v>
      </c>
      <c r="AC463" s="252" t="s">
        <v>2014</v>
      </c>
      <c r="AD463" s="252" t="s">
        <v>861</v>
      </c>
      <c r="AE463" s="331">
        <f t="shared" si="83"/>
        <v>0</v>
      </c>
      <c r="AF463" s="331">
        <v>2000</v>
      </c>
      <c r="AG463" s="329"/>
      <c r="AH463" s="329">
        <v>2000</v>
      </c>
      <c r="AI463" s="267" t="s">
        <v>825</v>
      </c>
      <c r="AJ463" s="265" t="s">
        <v>825</v>
      </c>
      <c r="AK463" s="249" t="s">
        <v>825</v>
      </c>
      <c r="AL463" s="253" t="s">
        <v>2484</v>
      </c>
      <c r="AM463" s="249" t="s">
        <v>1948</v>
      </c>
      <c r="AN463" s="249" t="s">
        <v>26</v>
      </c>
      <c r="AO463" s="249" t="s">
        <v>1132</v>
      </c>
      <c r="AP463" s="248">
        <v>11996292927</v>
      </c>
      <c r="AQ463" s="269" t="s">
        <v>4851</v>
      </c>
      <c r="AR463" s="249" t="s">
        <v>4852</v>
      </c>
      <c r="AS463" s="249"/>
      <c r="AT463" s="251">
        <v>45223</v>
      </c>
      <c r="AU463" s="251">
        <v>45218</v>
      </c>
      <c r="AV463" s="251">
        <v>45222</v>
      </c>
      <c r="AW463" s="251">
        <v>45223</v>
      </c>
      <c r="AX463" s="251">
        <v>45229</v>
      </c>
      <c r="AY463" s="250">
        <f t="shared" si="84"/>
        <v>45229</v>
      </c>
      <c r="AZ463" s="250"/>
      <c r="BA463" s="250">
        <f t="shared" si="85"/>
        <v>2000</v>
      </c>
      <c r="BB463" s="270" t="s">
        <v>4853</v>
      </c>
      <c r="BC463" s="269"/>
      <c r="BD463" s="269"/>
      <c r="BE463" s="269"/>
      <c r="BF463" s="269"/>
      <c r="BG463" s="273">
        <v>45314</v>
      </c>
      <c r="BH463" s="249"/>
    </row>
    <row r="464" spans="1:60" ht="30" customHeight="1" x14ac:dyDescent="0.35">
      <c r="A464" s="245" t="s">
        <v>1999</v>
      </c>
      <c r="B464" s="250">
        <v>1513</v>
      </c>
      <c r="C464" s="249">
        <v>2022</v>
      </c>
      <c r="D464" s="249" t="s">
        <v>2197</v>
      </c>
      <c r="E464" s="249" t="s">
        <v>812</v>
      </c>
      <c r="F464" s="249" t="s">
        <v>813</v>
      </c>
      <c r="G464" s="250">
        <f t="shared" ca="1" si="86"/>
        <v>-236</v>
      </c>
      <c r="H464" s="251">
        <v>45217</v>
      </c>
      <c r="I464" s="249">
        <f t="shared" si="82"/>
        <v>-60</v>
      </c>
      <c r="J464" s="251">
        <v>45157</v>
      </c>
      <c r="K464" s="249" t="str">
        <f t="shared" si="87"/>
        <v>RETROATIVO</v>
      </c>
      <c r="L464" s="249" t="s">
        <v>2689</v>
      </c>
      <c r="M464" s="250">
        <v>2505</v>
      </c>
      <c r="N464" s="249" t="s">
        <v>815</v>
      </c>
      <c r="O464" s="249" t="s">
        <v>840</v>
      </c>
      <c r="P464" s="249" t="s">
        <v>915</v>
      </c>
      <c r="Q464" s="249" t="s">
        <v>4854</v>
      </c>
      <c r="R464" s="249" t="s">
        <v>4855</v>
      </c>
      <c r="S464" s="249" t="s">
        <v>4856</v>
      </c>
      <c r="T464" s="249" t="s">
        <v>2690</v>
      </c>
      <c r="U464" s="251">
        <v>45217</v>
      </c>
      <c r="V464" s="318" t="s">
        <v>4857</v>
      </c>
      <c r="W464" s="251">
        <v>45523</v>
      </c>
      <c r="X464" s="249"/>
      <c r="Y464" s="249" t="s">
        <v>825</v>
      </c>
      <c r="Z464" s="252" t="s">
        <v>2013</v>
      </c>
      <c r="AA464" s="252" t="s">
        <v>825</v>
      </c>
      <c r="AB464" s="252" t="s">
        <v>825</v>
      </c>
      <c r="AC464" s="252"/>
      <c r="AD464" s="252" t="s">
        <v>922</v>
      </c>
      <c r="AE464" s="252">
        <v>0</v>
      </c>
      <c r="AF464" s="252"/>
      <c r="AG464" s="329"/>
      <c r="AH464" s="329"/>
      <c r="AI464" s="267"/>
      <c r="AJ464" s="265"/>
      <c r="AK464" s="249"/>
      <c r="AL464" s="253" t="s">
        <v>2137</v>
      </c>
      <c r="AM464" s="249" t="s">
        <v>1953</v>
      </c>
      <c r="AN464" s="249" t="s">
        <v>14</v>
      </c>
      <c r="AO464" s="249" t="s">
        <v>13</v>
      </c>
      <c r="AP464" s="249"/>
      <c r="AQ464" s="269"/>
      <c r="AR464" s="249"/>
      <c r="AS464" s="249"/>
      <c r="AT464" s="251"/>
      <c r="AU464" s="251"/>
      <c r="AV464" s="251"/>
      <c r="AW464" s="251"/>
      <c r="AX464" s="251"/>
      <c r="AY464" s="250">
        <f t="shared" si="84"/>
        <v>0</v>
      </c>
      <c r="AZ464" s="250"/>
      <c r="BA464" s="250">
        <f t="shared" si="85"/>
        <v>0</v>
      </c>
      <c r="BB464" s="269"/>
      <c r="BC464" s="270" t="s">
        <v>4858</v>
      </c>
      <c r="BD464" s="270"/>
      <c r="BE464" s="270"/>
      <c r="BF464" s="269"/>
      <c r="BG464" s="269"/>
      <c r="BH464" s="283" t="s">
        <v>4859</v>
      </c>
    </row>
    <row r="465" spans="1:60" ht="30" hidden="1" customHeight="1" x14ac:dyDescent="0.35">
      <c r="A465" s="245" t="s">
        <v>1999</v>
      </c>
      <c r="B465" s="250">
        <v>1515</v>
      </c>
      <c r="C465" s="249">
        <v>2023</v>
      </c>
      <c r="D465" s="249"/>
      <c r="E465" s="249" t="s">
        <v>836</v>
      </c>
      <c r="F465" s="249" t="s">
        <v>813</v>
      </c>
      <c r="G465" s="250">
        <f t="shared" ca="1" si="86"/>
        <v>-161</v>
      </c>
      <c r="H465" s="251">
        <v>45218</v>
      </c>
      <c r="I465" s="249">
        <f t="shared" si="82"/>
        <v>14</v>
      </c>
      <c r="J465" s="251">
        <v>45232</v>
      </c>
      <c r="K465" s="249" t="str">
        <f t="shared" si="87"/>
        <v>FORA DE PRAZO</v>
      </c>
      <c r="L465" s="249" t="s">
        <v>4860</v>
      </c>
      <c r="M465" s="250">
        <v>2915</v>
      </c>
      <c r="N465" s="249" t="s">
        <v>1016</v>
      </c>
      <c r="O465" s="249" t="s">
        <v>816</v>
      </c>
      <c r="P465" s="249" t="s">
        <v>817</v>
      </c>
      <c r="Q465" s="249" t="s">
        <v>4861</v>
      </c>
      <c r="R465" s="249" t="s">
        <v>4862</v>
      </c>
      <c r="S465" s="249" t="s">
        <v>4863</v>
      </c>
      <c r="T465" s="249" t="s">
        <v>4864</v>
      </c>
      <c r="U465" s="251">
        <v>45226</v>
      </c>
      <c r="V465" s="235" t="s">
        <v>4865</v>
      </c>
      <c r="W465" s="251">
        <v>45232</v>
      </c>
      <c r="X465" s="249"/>
      <c r="Y465" s="249" t="s">
        <v>825</v>
      </c>
      <c r="Z465" s="252" t="s">
        <v>2013</v>
      </c>
      <c r="AA465" s="252" t="s">
        <v>825</v>
      </c>
      <c r="AB465" s="252" t="s">
        <v>825</v>
      </c>
      <c r="AC465" s="252" t="s">
        <v>2014</v>
      </c>
      <c r="AD465" s="252" t="s">
        <v>861</v>
      </c>
      <c r="AE465" s="331">
        <f t="shared" ref="AE465:AE496" si="88">AG465+AH465-AF465</f>
        <v>0</v>
      </c>
      <c r="AF465" s="331">
        <v>2000</v>
      </c>
      <c r="AG465" s="329"/>
      <c r="AH465" s="329">
        <v>2000</v>
      </c>
      <c r="AI465" s="267" t="s">
        <v>825</v>
      </c>
      <c r="AJ465" s="265" t="s">
        <v>825</v>
      </c>
      <c r="AK465" s="249" t="s">
        <v>825</v>
      </c>
      <c r="AL465" s="253" t="s">
        <v>2484</v>
      </c>
      <c r="AM465" s="249" t="s">
        <v>1948</v>
      </c>
      <c r="AN465" s="249" t="s">
        <v>26</v>
      </c>
      <c r="AO465" s="249" t="s">
        <v>1132</v>
      </c>
      <c r="AP465" s="249" t="s">
        <v>4866</v>
      </c>
      <c r="AQ465" s="270" t="s">
        <v>4867</v>
      </c>
      <c r="AR465" s="249" t="s">
        <v>4868</v>
      </c>
      <c r="AS465" s="249"/>
      <c r="AT465" s="251"/>
      <c r="AU465" s="251"/>
      <c r="AV465" s="251"/>
      <c r="AW465" s="251"/>
      <c r="AX465" s="251"/>
      <c r="AY465" s="250">
        <f t="shared" si="84"/>
        <v>0</v>
      </c>
      <c r="AZ465" s="250"/>
      <c r="BA465" s="250">
        <f t="shared" si="85"/>
        <v>2000</v>
      </c>
      <c r="BB465" s="271" t="s">
        <v>4869</v>
      </c>
      <c r="BC465" s="269"/>
      <c r="BD465" s="269"/>
      <c r="BE465" s="269"/>
      <c r="BF465" s="269"/>
      <c r="BG465" s="269"/>
      <c r="BH465" s="249"/>
    </row>
    <row r="466" spans="1:60" ht="30" hidden="1" customHeight="1" x14ac:dyDescent="0.35">
      <c r="A466" s="245" t="s">
        <v>1999</v>
      </c>
      <c r="B466" s="250">
        <v>1517</v>
      </c>
      <c r="C466" s="249">
        <v>2023</v>
      </c>
      <c r="D466" s="249"/>
      <c r="E466" s="249" t="s">
        <v>836</v>
      </c>
      <c r="F466" s="249" t="s">
        <v>813</v>
      </c>
      <c r="G466" s="250">
        <f t="shared" ca="1" si="86"/>
        <v>-147</v>
      </c>
      <c r="H466" s="251">
        <v>45218</v>
      </c>
      <c r="I466" s="249">
        <f t="shared" si="82"/>
        <v>28</v>
      </c>
      <c r="J466" s="251">
        <v>45246</v>
      </c>
      <c r="K466" s="249" t="str">
        <f t="shared" si="87"/>
        <v>DENTRO DO PRAZO</v>
      </c>
      <c r="L466" s="249" t="s">
        <v>4870</v>
      </c>
      <c r="M466" s="250">
        <v>3080</v>
      </c>
      <c r="N466" s="249" t="s">
        <v>815</v>
      </c>
      <c r="O466" s="249" t="s">
        <v>816</v>
      </c>
      <c r="P466" s="249" t="s">
        <v>817</v>
      </c>
      <c r="Q466" s="249" t="s">
        <v>4871</v>
      </c>
      <c r="R466" s="249" t="s">
        <v>4872</v>
      </c>
      <c r="S466" s="249" t="s">
        <v>4873</v>
      </c>
      <c r="T466" s="249" t="s">
        <v>4874</v>
      </c>
      <c r="U466" s="251">
        <v>45224</v>
      </c>
      <c r="V466" s="235" t="s">
        <v>4757</v>
      </c>
      <c r="W466" s="251">
        <v>45248</v>
      </c>
      <c r="X466" s="249"/>
      <c r="Y466" s="249" t="s">
        <v>825</v>
      </c>
      <c r="Z466" s="252" t="s">
        <v>2013</v>
      </c>
      <c r="AA466" s="252" t="s">
        <v>825</v>
      </c>
      <c r="AB466" s="252" t="s">
        <v>825</v>
      </c>
      <c r="AC466" s="252" t="s">
        <v>2014</v>
      </c>
      <c r="AD466" s="252" t="s">
        <v>995</v>
      </c>
      <c r="AE466" s="331">
        <f t="shared" si="88"/>
        <v>0</v>
      </c>
      <c r="AF466" s="331">
        <v>5000</v>
      </c>
      <c r="AG466" s="329"/>
      <c r="AH466" s="335" t="s">
        <v>4488</v>
      </c>
      <c r="AI466" s="267" t="s">
        <v>825</v>
      </c>
      <c r="AJ466" s="265" t="s">
        <v>825</v>
      </c>
      <c r="AK466" s="249" t="s">
        <v>825</v>
      </c>
      <c r="AL466" s="253" t="s">
        <v>1276</v>
      </c>
      <c r="AM466" s="249" t="s">
        <v>873</v>
      </c>
      <c r="AN466" s="249" t="s">
        <v>28</v>
      </c>
      <c r="AO466" s="249" t="s">
        <v>1132</v>
      </c>
      <c r="AP466" s="249" t="s">
        <v>4875</v>
      </c>
      <c r="AQ466" s="269" t="s">
        <v>4876</v>
      </c>
      <c r="AR466" s="249" t="s">
        <v>4877</v>
      </c>
      <c r="AS466" s="249"/>
      <c r="AT466" s="251">
        <v>45224</v>
      </c>
      <c r="AU466" s="251">
        <v>45224</v>
      </c>
      <c r="AV466" s="251">
        <v>45224</v>
      </c>
      <c r="AW466" s="251">
        <v>45225</v>
      </c>
      <c r="AX466" s="251">
        <v>45243</v>
      </c>
      <c r="AY466" s="250">
        <f t="shared" si="84"/>
        <v>45243</v>
      </c>
      <c r="AZ466" s="250"/>
      <c r="BA466" s="250">
        <f t="shared" si="85"/>
        <v>5000</v>
      </c>
      <c r="BB466" s="272" t="s">
        <v>4878</v>
      </c>
      <c r="BC466" s="269"/>
      <c r="BD466" s="269"/>
      <c r="BE466" s="269"/>
      <c r="BF466" s="269"/>
      <c r="BG466" s="269"/>
      <c r="BH466" s="249"/>
    </row>
    <row r="467" spans="1:60" ht="30" hidden="1" customHeight="1" x14ac:dyDescent="0.35">
      <c r="A467" s="245" t="s">
        <v>1999</v>
      </c>
      <c r="B467" s="250">
        <v>1520</v>
      </c>
      <c r="C467" s="249">
        <v>2023</v>
      </c>
      <c r="D467" s="249"/>
      <c r="E467" s="249" t="s">
        <v>836</v>
      </c>
      <c r="F467" s="249" t="s">
        <v>813</v>
      </c>
      <c r="G467" s="250">
        <f t="shared" ca="1" si="86"/>
        <v>-163</v>
      </c>
      <c r="H467" s="251">
        <v>45219</v>
      </c>
      <c r="I467" s="249">
        <f t="shared" si="82"/>
        <v>11</v>
      </c>
      <c r="J467" s="251">
        <v>45230</v>
      </c>
      <c r="K467" s="249" t="str">
        <f t="shared" si="87"/>
        <v>FORA DE PRAZO</v>
      </c>
      <c r="L467" s="249" t="s">
        <v>4879</v>
      </c>
      <c r="M467" s="250">
        <v>3041</v>
      </c>
      <c r="N467" s="249" t="s">
        <v>815</v>
      </c>
      <c r="O467" s="249" t="s">
        <v>816</v>
      </c>
      <c r="P467" s="249" t="s">
        <v>817</v>
      </c>
      <c r="Q467" s="249" t="s">
        <v>4880</v>
      </c>
      <c r="R467" s="249" t="s">
        <v>4881</v>
      </c>
      <c r="S467" s="249" t="s">
        <v>4882</v>
      </c>
      <c r="T467" s="249" t="s">
        <v>4883</v>
      </c>
      <c r="U467" s="251">
        <v>45224</v>
      </c>
      <c r="V467" s="349" t="s">
        <v>4825</v>
      </c>
      <c r="W467" s="251">
        <v>45230</v>
      </c>
      <c r="X467" s="249"/>
      <c r="Y467" s="249" t="s">
        <v>825</v>
      </c>
      <c r="Z467" s="252" t="s">
        <v>2013</v>
      </c>
      <c r="AA467" s="252" t="s">
        <v>825</v>
      </c>
      <c r="AB467" s="252" t="s">
        <v>825</v>
      </c>
      <c r="AC467" s="252" t="s">
        <v>2014</v>
      </c>
      <c r="AD467" s="252">
        <v>23400</v>
      </c>
      <c r="AE467" s="331">
        <f t="shared" si="88"/>
        <v>23400</v>
      </c>
      <c r="AF467" s="331"/>
      <c r="AG467" s="329"/>
      <c r="AH467" s="335">
        <v>23400</v>
      </c>
      <c r="AI467" s="267" t="s">
        <v>825</v>
      </c>
      <c r="AJ467" s="265" t="s">
        <v>825</v>
      </c>
      <c r="AK467" s="249" t="s">
        <v>825</v>
      </c>
      <c r="AL467" s="253" t="s">
        <v>1276</v>
      </c>
      <c r="AM467" s="249" t="s">
        <v>1116</v>
      </c>
      <c r="AN467" s="249" t="s">
        <v>22</v>
      </c>
      <c r="AO467" s="249" t="s">
        <v>1132</v>
      </c>
      <c r="AP467" s="249"/>
      <c r="AQ467" s="269"/>
      <c r="AR467" s="249"/>
      <c r="AS467" s="249"/>
      <c r="AT467" s="251">
        <v>45224</v>
      </c>
      <c r="AU467" s="251">
        <v>45224</v>
      </c>
      <c r="AV467" s="251">
        <v>45224</v>
      </c>
      <c r="AW467" s="251">
        <v>45225</v>
      </c>
      <c r="AX467" s="251">
        <v>45243</v>
      </c>
      <c r="AY467" s="250">
        <f t="shared" si="84"/>
        <v>45243</v>
      </c>
      <c r="AZ467" s="250"/>
      <c r="BA467" s="250">
        <f t="shared" si="85"/>
        <v>23400</v>
      </c>
      <c r="BB467" s="272" t="s">
        <v>4884</v>
      </c>
      <c r="BC467" s="269"/>
      <c r="BD467" s="269"/>
      <c r="BE467" s="269"/>
      <c r="BF467" s="269"/>
      <c r="BG467" s="269"/>
      <c r="BH467" s="249"/>
    </row>
    <row r="468" spans="1:60" ht="30" hidden="1" customHeight="1" x14ac:dyDescent="0.35">
      <c r="A468" s="245" t="s">
        <v>1999</v>
      </c>
      <c r="B468" s="250">
        <v>1523</v>
      </c>
      <c r="C468" s="249">
        <v>2023</v>
      </c>
      <c r="D468" s="249"/>
      <c r="E468" s="249" t="s">
        <v>812</v>
      </c>
      <c r="F468" s="249" t="s">
        <v>813</v>
      </c>
      <c r="G468" s="250">
        <f t="shared" ca="1" si="86"/>
        <v>-161</v>
      </c>
      <c r="H468" s="251">
        <v>45219</v>
      </c>
      <c r="I468" s="239">
        <f t="shared" si="82"/>
        <v>13</v>
      </c>
      <c r="J468" s="251">
        <v>45232</v>
      </c>
      <c r="K468" s="239" t="str">
        <f t="shared" si="87"/>
        <v>FORA DE PRAZO</v>
      </c>
      <c r="L468" s="249" t="s">
        <v>4885</v>
      </c>
      <c r="M468" s="250">
        <v>3181</v>
      </c>
      <c r="N468" s="249" t="s">
        <v>1016</v>
      </c>
      <c r="O468" s="249" t="s">
        <v>816</v>
      </c>
      <c r="P468" s="249" t="s">
        <v>817</v>
      </c>
      <c r="Q468" s="249" t="s">
        <v>4886</v>
      </c>
      <c r="R468" s="249" t="s">
        <v>4887</v>
      </c>
      <c r="S468" s="249" t="s">
        <v>4888</v>
      </c>
      <c r="T468" s="249" t="s">
        <v>4889</v>
      </c>
      <c r="U468" s="251">
        <v>45246</v>
      </c>
      <c r="V468" s="235" t="s">
        <v>4865</v>
      </c>
      <c r="W468" s="251">
        <v>45232</v>
      </c>
      <c r="X468" s="245">
        <f ca="1">W468-TODAY()</f>
        <v>-161</v>
      </c>
      <c r="Y468" s="293" t="s">
        <v>1194</v>
      </c>
      <c r="Z468" s="252" t="s">
        <v>824</v>
      </c>
      <c r="AA468" s="252" t="s">
        <v>825</v>
      </c>
      <c r="AB468" s="252" t="s">
        <v>825</v>
      </c>
      <c r="AC468" s="252" t="s">
        <v>2014</v>
      </c>
      <c r="AD468" s="252" t="s">
        <v>861</v>
      </c>
      <c r="AE468" s="331">
        <f t="shared" si="88"/>
        <v>0</v>
      </c>
      <c r="AF468" s="331"/>
      <c r="AG468" s="329"/>
      <c r="AH468" s="329">
        <v>0</v>
      </c>
      <c r="AI468" s="266" t="s">
        <v>825</v>
      </c>
      <c r="AJ468" s="264" t="s">
        <v>825</v>
      </c>
      <c r="AK468" s="239" t="s">
        <v>825</v>
      </c>
      <c r="AL468" s="253" t="s">
        <v>3120</v>
      </c>
      <c r="AM468" s="249" t="s">
        <v>1948</v>
      </c>
      <c r="AN468" s="249" t="s">
        <v>26</v>
      </c>
      <c r="AO468" s="249" t="s">
        <v>1132</v>
      </c>
      <c r="AP468" s="249" t="s">
        <v>4890</v>
      </c>
      <c r="AQ468" s="270" t="s">
        <v>4891</v>
      </c>
      <c r="AR468" s="249" t="s">
        <v>4892</v>
      </c>
      <c r="AS468" s="249"/>
      <c r="AT468" s="251">
        <v>45244</v>
      </c>
      <c r="AU468" s="251">
        <v>45243</v>
      </c>
      <c r="AV468" s="251">
        <v>45243</v>
      </c>
      <c r="AW468" s="251">
        <v>45244</v>
      </c>
      <c r="AX468" s="251">
        <v>45246</v>
      </c>
      <c r="AY468" s="250">
        <f t="shared" si="84"/>
        <v>45246</v>
      </c>
      <c r="AZ468" s="250"/>
      <c r="BA468" s="250">
        <f t="shared" si="85"/>
        <v>0</v>
      </c>
      <c r="BB468" s="271" t="s">
        <v>4893</v>
      </c>
      <c r="BC468" s="269"/>
      <c r="BD468" s="269"/>
      <c r="BE468" s="269"/>
      <c r="BF468" s="269"/>
      <c r="BG468" s="273">
        <v>45314</v>
      </c>
      <c r="BH468" s="249"/>
    </row>
    <row r="469" spans="1:60" ht="30" hidden="1" customHeight="1" x14ac:dyDescent="0.35">
      <c r="A469" s="245" t="s">
        <v>1999</v>
      </c>
      <c r="B469" s="250">
        <v>1528</v>
      </c>
      <c r="C469" s="249">
        <v>2023</v>
      </c>
      <c r="D469" s="249"/>
      <c r="E469" s="249" t="s">
        <v>836</v>
      </c>
      <c r="F469" s="249" t="s">
        <v>813</v>
      </c>
      <c r="G469" s="250">
        <f t="shared" ca="1" si="86"/>
        <v>-161</v>
      </c>
      <c r="H469" s="251">
        <v>45222</v>
      </c>
      <c r="I469" s="249">
        <f t="shared" si="82"/>
        <v>10</v>
      </c>
      <c r="J469" s="251">
        <v>45232</v>
      </c>
      <c r="K469" s="249" t="str">
        <f t="shared" si="87"/>
        <v>FORA DE PRAZO</v>
      </c>
      <c r="L469" s="249" t="s">
        <v>4894</v>
      </c>
      <c r="M469" s="250">
        <v>3182</v>
      </c>
      <c r="N469" s="249" t="s">
        <v>1016</v>
      </c>
      <c r="O469" s="249" t="s">
        <v>816</v>
      </c>
      <c r="P469" s="249" t="s">
        <v>817</v>
      </c>
      <c r="Q469" s="249" t="s">
        <v>4846</v>
      </c>
      <c r="R469" s="249" t="s">
        <v>4895</v>
      </c>
      <c r="S469" s="249" t="s">
        <v>4848</v>
      </c>
      <c r="T469" s="249" t="s">
        <v>4896</v>
      </c>
      <c r="U469" s="251">
        <v>45224</v>
      </c>
      <c r="V469" s="235" t="s">
        <v>4865</v>
      </c>
      <c r="W469" s="251">
        <v>45232</v>
      </c>
      <c r="X469" s="249"/>
      <c r="Y469" s="249" t="s">
        <v>825</v>
      </c>
      <c r="Z469" s="252" t="s">
        <v>2013</v>
      </c>
      <c r="AA469" s="252" t="s">
        <v>825</v>
      </c>
      <c r="AB469" s="252" t="s">
        <v>825</v>
      </c>
      <c r="AC469" s="252" t="s">
        <v>2014</v>
      </c>
      <c r="AD469" s="252" t="s">
        <v>861</v>
      </c>
      <c r="AE469" s="331">
        <f t="shared" si="88"/>
        <v>0</v>
      </c>
      <c r="AF469" s="331">
        <v>2000</v>
      </c>
      <c r="AG469" s="329"/>
      <c r="AH469" s="335" t="s">
        <v>3903</v>
      </c>
      <c r="AI469" s="267" t="s">
        <v>825</v>
      </c>
      <c r="AJ469" s="265" t="s">
        <v>825</v>
      </c>
      <c r="AK469" s="249" t="s">
        <v>825</v>
      </c>
      <c r="AL469" s="253" t="s">
        <v>2484</v>
      </c>
      <c r="AM469" s="249" t="s">
        <v>1948</v>
      </c>
      <c r="AN469" s="249" t="s">
        <v>26</v>
      </c>
      <c r="AO469" s="249" t="s">
        <v>1132</v>
      </c>
      <c r="AP469" s="249" t="s">
        <v>4897</v>
      </c>
      <c r="AQ469" s="270" t="s">
        <v>4898</v>
      </c>
      <c r="AR469" s="249" t="s">
        <v>4852</v>
      </c>
      <c r="AS469" s="249"/>
      <c r="AT469" s="251">
        <v>45222</v>
      </c>
      <c r="AU469" s="251">
        <v>45225</v>
      </c>
      <c r="AV469" s="251">
        <v>45229</v>
      </c>
      <c r="AW469" s="251">
        <v>45229</v>
      </c>
      <c r="AX469" s="251">
        <v>45243</v>
      </c>
      <c r="AY469" s="250">
        <f t="shared" si="84"/>
        <v>45243</v>
      </c>
      <c r="AZ469" s="250"/>
      <c r="BA469" s="250">
        <f t="shared" si="85"/>
        <v>2000</v>
      </c>
      <c r="BB469" s="272" t="s">
        <v>4899</v>
      </c>
      <c r="BC469" s="269"/>
      <c r="BD469" s="269"/>
      <c r="BE469" s="269"/>
      <c r="BF469" s="269"/>
      <c r="BG469" s="269"/>
      <c r="BH469" s="249"/>
    </row>
    <row r="470" spans="1:60" ht="30" hidden="1" customHeight="1" x14ac:dyDescent="0.35">
      <c r="A470" s="245" t="s">
        <v>1999</v>
      </c>
      <c r="B470" s="250">
        <v>1530</v>
      </c>
      <c r="C470" s="249">
        <v>2023</v>
      </c>
      <c r="D470" s="249"/>
      <c r="E470" s="249" t="s">
        <v>836</v>
      </c>
      <c r="F470" s="249" t="s">
        <v>813</v>
      </c>
      <c r="G470" s="250">
        <f t="shared" ca="1" si="86"/>
        <v>-163</v>
      </c>
      <c r="H470" s="251">
        <v>45222</v>
      </c>
      <c r="I470" s="249">
        <f t="shared" si="82"/>
        <v>8</v>
      </c>
      <c r="J470" s="251">
        <v>45230</v>
      </c>
      <c r="K470" s="249" t="str">
        <f t="shared" si="87"/>
        <v>FORA DE PRAZO</v>
      </c>
      <c r="L470" s="249" t="s">
        <v>4900</v>
      </c>
      <c r="M470" s="250">
        <v>3195</v>
      </c>
      <c r="N470" s="249" t="s">
        <v>839</v>
      </c>
      <c r="O470" s="249" t="s">
        <v>816</v>
      </c>
      <c r="P470" s="249" t="s">
        <v>1961</v>
      </c>
      <c r="Q470" s="249" t="s">
        <v>4901</v>
      </c>
      <c r="R470" s="249"/>
      <c r="S470" s="280" t="s">
        <v>4902</v>
      </c>
      <c r="T470" s="249" t="s">
        <v>4903</v>
      </c>
      <c r="U470" s="251">
        <v>45224</v>
      </c>
      <c r="V470" s="235" t="s">
        <v>4904</v>
      </c>
      <c r="W470" s="251">
        <v>45955</v>
      </c>
      <c r="X470" s="250">
        <f ca="1">W470-TODAY()</f>
        <v>562</v>
      </c>
      <c r="Y470" s="249" t="s">
        <v>825</v>
      </c>
      <c r="Z470" s="252" t="s">
        <v>2013</v>
      </c>
      <c r="AA470" s="252" t="s">
        <v>825</v>
      </c>
      <c r="AB470" s="252" t="s">
        <v>825</v>
      </c>
      <c r="AC470" s="252" t="s">
        <v>2014</v>
      </c>
      <c r="AD470" s="252" t="s">
        <v>2013</v>
      </c>
      <c r="AE470" s="331">
        <f t="shared" si="88"/>
        <v>15297.23</v>
      </c>
      <c r="AF470" s="331"/>
      <c r="AG470" s="329"/>
      <c r="AH470" s="329">
        <v>15297.23</v>
      </c>
      <c r="AI470" s="267" t="s">
        <v>825</v>
      </c>
      <c r="AJ470" s="265">
        <v>45566</v>
      </c>
      <c r="AK470" s="249" t="s">
        <v>1114</v>
      </c>
      <c r="AL470" s="253" t="s">
        <v>2291</v>
      </c>
      <c r="AM470" s="249" t="s">
        <v>1952</v>
      </c>
      <c r="AN470" s="249" t="s">
        <v>11</v>
      </c>
      <c r="AO470" s="249" t="s">
        <v>13</v>
      </c>
      <c r="AP470" s="249"/>
      <c r="AQ470" s="270" t="s">
        <v>4905</v>
      </c>
      <c r="AR470" s="249" t="s">
        <v>4906</v>
      </c>
      <c r="AS470" s="253"/>
      <c r="AT470" s="253"/>
      <c r="AU470" s="253"/>
      <c r="AV470" s="253"/>
      <c r="AW470" s="253">
        <v>45255</v>
      </c>
      <c r="AX470" s="253">
        <v>45257</v>
      </c>
      <c r="AY470" s="250">
        <f t="shared" si="84"/>
        <v>45257</v>
      </c>
      <c r="AZ470" s="250"/>
      <c r="BA470" s="250">
        <f t="shared" si="85"/>
        <v>15297.23</v>
      </c>
      <c r="BB470" s="292" t="s">
        <v>4907</v>
      </c>
      <c r="BC470" s="269"/>
      <c r="BD470" s="269"/>
      <c r="BE470" s="269"/>
      <c r="BF470" s="269"/>
      <c r="BG470" s="269"/>
      <c r="BH470" s="249"/>
    </row>
    <row r="471" spans="1:60" ht="30" hidden="1" customHeight="1" x14ac:dyDescent="0.3">
      <c r="A471" s="245" t="s">
        <v>1999</v>
      </c>
      <c r="B471" s="250">
        <v>1535</v>
      </c>
      <c r="C471" s="249">
        <v>2023</v>
      </c>
      <c r="D471" s="249"/>
      <c r="E471" s="249" t="s">
        <v>812</v>
      </c>
      <c r="F471" s="249" t="s">
        <v>813</v>
      </c>
      <c r="G471" s="250">
        <f t="shared" ca="1" si="86"/>
        <v>-162</v>
      </c>
      <c r="H471" s="251">
        <v>45223</v>
      </c>
      <c r="I471" s="249">
        <f t="shared" si="82"/>
        <v>8</v>
      </c>
      <c r="J471" s="251">
        <v>45231</v>
      </c>
      <c r="K471" s="249" t="str">
        <f t="shared" si="87"/>
        <v>FORA DE PRAZO</v>
      </c>
      <c r="L471" s="249" t="s">
        <v>4908</v>
      </c>
      <c r="M471" s="250">
        <v>3189</v>
      </c>
      <c r="N471" s="249" t="s">
        <v>1016</v>
      </c>
      <c r="O471" s="249" t="s">
        <v>816</v>
      </c>
      <c r="P471" s="249" t="s">
        <v>551</v>
      </c>
      <c r="Q471" s="249" t="s">
        <v>4909</v>
      </c>
      <c r="R471" s="249" t="s">
        <v>4524</v>
      </c>
      <c r="S471" s="249" t="s">
        <v>4525</v>
      </c>
      <c r="T471" s="249" t="s">
        <v>4910</v>
      </c>
      <c r="U471" s="251">
        <v>45226</v>
      </c>
      <c r="V471" s="235" t="s">
        <v>4911</v>
      </c>
      <c r="W471" s="251">
        <v>45235</v>
      </c>
      <c r="X471" s="249"/>
      <c r="Y471" s="249" t="s">
        <v>825</v>
      </c>
      <c r="Z471" s="252" t="s">
        <v>2013</v>
      </c>
      <c r="AA471" s="252" t="s">
        <v>825</v>
      </c>
      <c r="AB471" s="252" t="s">
        <v>825</v>
      </c>
      <c r="AC471" s="252" t="s">
        <v>2014</v>
      </c>
      <c r="AD471" s="252" t="s">
        <v>4370</v>
      </c>
      <c r="AE471" s="331">
        <f t="shared" si="88"/>
        <v>0</v>
      </c>
      <c r="AF471" s="331">
        <v>5400</v>
      </c>
      <c r="AG471" s="329"/>
      <c r="AH471" s="329">
        <v>5400</v>
      </c>
      <c r="AI471" s="267" t="s">
        <v>825</v>
      </c>
      <c r="AJ471" s="265" t="s">
        <v>825</v>
      </c>
      <c r="AK471" s="249" t="s">
        <v>825</v>
      </c>
      <c r="AL471" s="253" t="s">
        <v>2484</v>
      </c>
      <c r="AM471" s="249" t="s">
        <v>873</v>
      </c>
      <c r="AN471" s="249" t="s">
        <v>28</v>
      </c>
      <c r="AO471" s="249" t="s">
        <v>1132</v>
      </c>
      <c r="AP471" s="249" t="s">
        <v>4912</v>
      </c>
      <c r="AQ471" s="270" t="s">
        <v>4913</v>
      </c>
      <c r="AR471" s="249" t="s">
        <v>4914</v>
      </c>
      <c r="AS471" s="249"/>
      <c r="AT471" s="251">
        <v>45225</v>
      </c>
      <c r="AU471" s="251">
        <v>45224</v>
      </c>
      <c r="AV471" s="251">
        <v>45224</v>
      </c>
      <c r="AW471" s="251">
        <v>45225</v>
      </c>
      <c r="AX471" s="251">
        <v>45229</v>
      </c>
      <c r="AY471" s="250">
        <f t="shared" si="84"/>
        <v>45229</v>
      </c>
      <c r="AZ471" s="250"/>
      <c r="BA471" s="250">
        <f t="shared" si="85"/>
        <v>5400</v>
      </c>
      <c r="BB471" s="270" t="s">
        <v>4915</v>
      </c>
      <c r="BC471" s="269"/>
      <c r="BD471" s="269"/>
      <c r="BE471" s="269"/>
      <c r="BF471" s="269"/>
      <c r="BG471" s="273">
        <v>44949</v>
      </c>
      <c r="BH471" s="249"/>
    </row>
    <row r="472" spans="1:60" ht="30" hidden="1" customHeight="1" x14ac:dyDescent="0.35">
      <c r="A472" s="245" t="s">
        <v>1999</v>
      </c>
      <c r="B472" s="250">
        <v>1536</v>
      </c>
      <c r="C472" s="249">
        <v>2023</v>
      </c>
      <c r="D472" s="249"/>
      <c r="E472" s="249" t="s">
        <v>812</v>
      </c>
      <c r="F472" s="249" t="s">
        <v>813</v>
      </c>
      <c r="G472" s="250">
        <f t="shared" ca="1" si="86"/>
        <v>-162</v>
      </c>
      <c r="H472" s="251">
        <v>45223</v>
      </c>
      <c r="I472" s="249">
        <f t="shared" si="82"/>
        <v>8</v>
      </c>
      <c r="J472" s="251">
        <v>45231</v>
      </c>
      <c r="K472" s="249" t="str">
        <f t="shared" si="87"/>
        <v>FORA DE PRAZO</v>
      </c>
      <c r="L472" s="249" t="s">
        <v>4908</v>
      </c>
      <c r="M472" s="250">
        <v>3196</v>
      </c>
      <c r="N472" s="249" t="s">
        <v>1016</v>
      </c>
      <c r="O472" s="249" t="s">
        <v>816</v>
      </c>
      <c r="P472" s="249" t="s">
        <v>551</v>
      </c>
      <c r="Q472" s="249" t="s">
        <v>4532</v>
      </c>
      <c r="R472" s="249" t="s">
        <v>4916</v>
      </c>
      <c r="S472" s="249" t="s">
        <v>4534</v>
      </c>
      <c r="T472" s="249" t="s">
        <v>4917</v>
      </c>
      <c r="U472" s="251">
        <v>45233</v>
      </c>
      <c r="V472" s="235" t="s">
        <v>4911</v>
      </c>
      <c r="W472" s="251">
        <v>45235</v>
      </c>
      <c r="X472" s="249"/>
      <c r="Y472" s="249" t="s">
        <v>825</v>
      </c>
      <c r="Z472" s="252" t="s">
        <v>2013</v>
      </c>
      <c r="AA472" s="252" t="s">
        <v>825</v>
      </c>
      <c r="AB472" s="252" t="s">
        <v>825</v>
      </c>
      <c r="AC472" s="252" t="s">
        <v>2014</v>
      </c>
      <c r="AD472" s="252">
        <v>13200</v>
      </c>
      <c r="AE472" s="331">
        <f t="shared" si="88"/>
        <v>0</v>
      </c>
      <c r="AF472" s="331">
        <v>8694</v>
      </c>
      <c r="AG472" s="329"/>
      <c r="AH472" s="342" t="s">
        <v>4918</v>
      </c>
      <c r="AI472" s="267" t="s">
        <v>825</v>
      </c>
      <c r="AJ472" s="265" t="s">
        <v>825</v>
      </c>
      <c r="AK472" s="249" t="s">
        <v>825</v>
      </c>
      <c r="AL472" s="253" t="s">
        <v>2484</v>
      </c>
      <c r="AM472" s="249" t="s">
        <v>873</v>
      </c>
      <c r="AN472" s="249" t="s">
        <v>28</v>
      </c>
      <c r="AO472" s="249" t="s">
        <v>1132</v>
      </c>
      <c r="AP472" s="249" t="s">
        <v>4919</v>
      </c>
      <c r="AQ472" s="270" t="s">
        <v>4537</v>
      </c>
      <c r="AR472" s="249" t="s">
        <v>4920</v>
      </c>
      <c r="AS472" s="249"/>
      <c r="AT472" s="251">
        <v>45226</v>
      </c>
      <c r="AU472" s="251">
        <v>45224</v>
      </c>
      <c r="AV472" s="251">
        <v>45224</v>
      </c>
      <c r="AW472" s="251">
        <v>45226</v>
      </c>
      <c r="AX472" s="251">
        <v>45236</v>
      </c>
      <c r="AY472" s="250">
        <f t="shared" si="84"/>
        <v>45236</v>
      </c>
      <c r="AZ472" s="250"/>
      <c r="BA472" s="250">
        <f t="shared" si="85"/>
        <v>8694</v>
      </c>
      <c r="BB472" s="270" t="s">
        <v>4921</v>
      </c>
      <c r="BC472" s="269"/>
      <c r="BD472" s="269"/>
      <c r="BE472" s="269"/>
      <c r="BF472" s="269"/>
      <c r="BG472" s="273">
        <v>44949</v>
      </c>
      <c r="BH472" s="249"/>
    </row>
    <row r="473" spans="1:60" ht="30" hidden="1" customHeight="1" x14ac:dyDescent="0.35">
      <c r="A473" s="245" t="s">
        <v>1999</v>
      </c>
      <c r="B473" s="250">
        <v>1537</v>
      </c>
      <c r="C473" s="249">
        <v>2023</v>
      </c>
      <c r="D473" s="249"/>
      <c r="E473" s="249" t="s">
        <v>812</v>
      </c>
      <c r="F473" s="249" t="s">
        <v>813</v>
      </c>
      <c r="G473" s="250">
        <f t="shared" ca="1" si="86"/>
        <v>-162</v>
      </c>
      <c r="H473" s="251">
        <v>45223</v>
      </c>
      <c r="I473" s="249">
        <f t="shared" si="82"/>
        <v>8</v>
      </c>
      <c r="J473" s="251">
        <v>45231</v>
      </c>
      <c r="K473" s="249" t="str">
        <f t="shared" si="87"/>
        <v>FORA DE PRAZO</v>
      </c>
      <c r="L473" s="249" t="s">
        <v>4908</v>
      </c>
      <c r="M473" s="250">
        <v>3193</v>
      </c>
      <c r="N473" s="249" t="s">
        <v>1016</v>
      </c>
      <c r="O473" s="249" t="s">
        <v>816</v>
      </c>
      <c r="P473" s="249" t="s">
        <v>551</v>
      </c>
      <c r="Q473" s="249" t="s">
        <v>3872</v>
      </c>
      <c r="R473" s="249" t="s">
        <v>4922</v>
      </c>
      <c r="S473" s="249" t="s">
        <v>3873</v>
      </c>
      <c r="T473" s="279" t="s">
        <v>4923</v>
      </c>
      <c r="U473" s="251">
        <v>45229</v>
      </c>
      <c r="V473" s="235" t="s">
        <v>4911</v>
      </c>
      <c r="W473" s="251">
        <v>45235</v>
      </c>
      <c r="X473" s="249"/>
      <c r="Y473" s="249" t="s">
        <v>825</v>
      </c>
      <c r="Z473" s="252" t="s">
        <v>2013</v>
      </c>
      <c r="AA473" s="252" t="s">
        <v>825</v>
      </c>
      <c r="AB473" s="252" t="s">
        <v>825</v>
      </c>
      <c r="AC473" s="252" t="s">
        <v>2014</v>
      </c>
      <c r="AD473" s="252" t="s">
        <v>4924</v>
      </c>
      <c r="AE473" s="331">
        <f t="shared" si="88"/>
        <v>0</v>
      </c>
      <c r="AF473" s="331">
        <v>9600</v>
      </c>
      <c r="AG473" s="329"/>
      <c r="AH473" s="335" t="s">
        <v>4925</v>
      </c>
      <c r="AI473" s="267" t="s">
        <v>825</v>
      </c>
      <c r="AJ473" s="265" t="s">
        <v>825</v>
      </c>
      <c r="AK473" s="249" t="s">
        <v>825</v>
      </c>
      <c r="AL473" s="253" t="s">
        <v>2484</v>
      </c>
      <c r="AM473" s="249" t="s">
        <v>873</v>
      </c>
      <c r="AN473" s="249" t="s">
        <v>28</v>
      </c>
      <c r="AO473" s="249" t="s">
        <v>1132</v>
      </c>
      <c r="AP473" s="249" t="s">
        <v>4926</v>
      </c>
      <c r="AQ473" s="270" t="s">
        <v>3875</v>
      </c>
      <c r="AR473" s="249" t="s">
        <v>4927</v>
      </c>
      <c r="AS473" s="249"/>
      <c r="AT473" s="251">
        <v>45226</v>
      </c>
      <c r="AU473" s="251">
        <v>45224</v>
      </c>
      <c r="AV473" s="251">
        <v>45224</v>
      </c>
      <c r="AW473" s="251">
        <v>45226</v>
      </c>
      <c r="AX473" s="251">
        <v>45230</v>
      </c>
      <c r="AY473" s="250">
        <f t="shared" si="84"/>
        <v>45230</v>
      </c>
      <c r="AZ473" s="250"/>
      <c r="BA473" s="250">
        <f t="shared" si="85"/>
        <v>9600</v>
      </c>
      <c r="BB473" s="270" t="s">
        <v>4928</v>
      </c>
      <c r="BC473" s="269"/>
      <c r="BD473" s="269"/>
      <c r="BE473" s="269"/>
      <c r="BF473" s="269"/>
      <c r="BG473" s="273">
        <v>44949</v>
      </c>
      <c r="BH473" s="249"/>
    </row>
    <row r="474" spans="1:60" ht="30" hidden="1" customHeight="1" x14ac:dyDescent="0.35">
      <c r="A474" s="245" t="s">
        <v>1999</v>
      </c>
      <c r="B474" s="250">
        <v>1538</v>
      </c>
      <c r="C474" s="249">
        <v>2023</v>
      </c>
      <c r="D474" s="249"/>
      <c r="E474" s="249" t="s">
        <v>812</v>
      </c>
      <c r="F474" s="249" t="s">
        <v>813</v>
      </c>
      <c r="G474" s="250">
        <f t="shared" ca="1" si="86"/>
        <v>-138</v>
      </c>
      <c r="H474" s="251">
        <v>45223</v>
      </c>
      <c r="I474" s="249">
        <f t="shared" si="82"/>
        <v>32</v>
      </c>
      <c r="J474" s="251">
        <v>45255</v>
      </c>
      <c r="K474" s="249" t="str">
        <f t="shared" si="87"/>
        <v>DENTRO DO PRAZO</v>
      </c>
      <c r="L474" s="249" t="s">
        <v>4929</v>
      </c>
      <c r="M474" s="250">
        <v>3204</v>
      </c>
      <c r="N474" s="249" t="s">
        <v>879</v>
      </c>
      <c r="O474" s="249" t="s">
        <v>816</v>
      </c>
      <c r="P474" s="249" t="s">
        <v>817</v>
      </c>
      <c r="Q474" s="249" t="s">
        <v>4930</v>
      </c>
      <c r="R474" s="249" t="s">
        <v>4931</v>
      </c>
      <c r="S474" s="249" t="s">
        <v>4932</v>
      </c>
      <c r="T474" s="249" t="s">
        <v>4933</v>
      </c>
      <c r="U474" s="251">
        <v>45244</v>
      </c>
      <c r="V474" s="235" t="s">
        <v>4687</v>
      </c>
      <c r="W474" s="251">
        <v>45255</v>
      </c>
      <c r="X474" s="249"/>
      <c r="Y474" s="249" t="s">
        <v>825</v>
      </c>
      <c r="Z474" s="252" t="s">
        <v>2013</v>
      </c>
      <c r="AA474" s="252" t="s">
        <v>825</v>
      </c>
      <c r="AB474" s="252" t="s">
        <v>825</v>
      </c>
      <c r="AC474" s="252" t="s">
        <v>2014</v>
      </c>
      <c r="AD474" s="252" t="s">
        <v>1464</v>
      </c>
      <c r="AE474" s="331">
        <f t="shared" si="88"/>
        <v>0</v>
      </c>
      <c r="AF474" s="331">
        <v>6000</v>
      </c>
      <c r="AG474" s="329"/>
      <c r="AH474" s="329">
        <v>6000</v>
      </c>
      <c r="AI474" s="267" t="s">
        <v>825</v>
      </c>
      <c r="AJ474" s="265" t="s">
        <v>825</v>
      </c>
      <c r="AK474" s="249" t="s">
        <v>825</v>
      </c>
      <c r="AL474" s="253" t="s">
        <v>1276</v>
      </c>
      <c r="AM474" s="249" t="s">
        <v>873</v>
      </c>
      <c r="AN474" s="249" t="s">
        <v>28</v>
      </c>
      <c r="AO474" s="249" t="s">
        <v>1132</v>
      </c>
      <c r="AP474" s="249" t="s">
        <v>4934</v>
      </c>
      <c r="AQ474" s="269" t="s">
        <v>4935</v>
      </c>
      <c r="AR474" s="249" t="s">
        <v>4936</v>
      </c>
      <c r="AS474" s="249"/>
      <c r="AT474" s="251">
        <v>45240</v>
      </c>
      <c r="AU474" s="251">
        <v>45237</v>
      </c>
      <c r="AV474" s="251">
        <v>45240</v>
      </c>
      <c r="AW474" s="251">
        <v>45240</v>
      </c>
      <c r="AX474" s="251">
        <v>45244</v>
      </c>
      <c r="AY474" s="250">
        <f t="shared" si="84"/>
        <v>45244</v>
      </c>
      <c r="AZ474" s="250"/>
      <c r="BA474" s="250">
        <f t="shared" si="85"/>
        <v>6000</v>
      </c>
      <c r="BB474" s="271" t="s">
        <v>4937</v>
      </c>
      <c r="BC474" s="269"/>
      <c r="BD474" s="269"/>
      <c r="BE474" s="269"/>
      <c r="BF474" s="269"/>
      <c r="BG474" s="273">
        <v>44949</v>
      </c>
      <c r="BH474" s="249"/>
    </row>
    <row r="475" spans="1:60" ht="30" hidden="1" customHeight="1" x14ac:dyDescent="0.35">
      <c r="A475" s="245" t="s">
        <v>1999</v>
      </c>
      <c r="B475" s="250">
        <v>1543</v>
      </c>
      <c r="C475" s="249">
        <v>2023</v>
      </c>
      <c r="D475" s="249"/>
      <c r="E475" s="249" t="s">
        <v>812</v>
      </c>
      <c r="F475" s="249" t="s">
        <v>813</v>
      </c>
      <c r="G475" s="250">
        <f t="shared" ca="1" si="86"/>
        <v>-147</v>
      </c>
      <c r="H475" s="251">
        <v>45224</v>
      </c>
      <c r="I475" s="249">
        <f t="shared" ref="I475:I506" si="89">_xlfn.DAYS(J475,H475)</f>
        <v>22</v>
      </c>
      <c r="J475" s="251">
        <v>45246</v>
      </c>
      <c r="K475" s="249" t="str">
        <f t="shared" si="87"/>
        <v>DENTRO DO PRAZO</v>
      </c>
      <c r="L475" s="249" t="s">
        <v>4938</v>
      </c>
      <c r="M475" s="250">
        <v>3270</v>
      </c>
      <c r="N475" s="249" t="s">
        <v>815</v>
      </c>
      <c r="O475" s="249" t="s">
        <v>816</v>
      </c>
      <c r="P475" s="249" t="s">
        <v>817</v>
      </c>
      <c r="Q475" s="249" t="s">
        <v>4939</v>
      </c>
      <c r="R475" s="279" t="s">
        <v>4940</v>
      </c>
      <c r="S475" s="249" t="s">
        <v>4941</v>
      </c>
      <c r="T475" s="249" t="s">
        <v>4942</v>
      </c>
      <c r="U475" s="251">
        <v>45244</v>
      </c>
      <c r="V475" s="235" t="s">
        <v>4757</v>
      </c>
      <c r="W475" s="251">
        <v>45248</v>
      </c>
      <c r="X475" s="249"/>
      <c r="Y475" s="249" t="s">
        <v>825</v>
      </c>
      <c r="Z475" s="252" t="s">
        <v>2013</v>
      </c>
      <c r="AA475" s="252" t="s">
        <v>825</v>
      </c>
      <c r="AB475" s="252" t="s">
        <v>825</v>
      </c>
      <c r="AC475" s="252" t="s">
        <v>2014</v>
      </c>
      <c r="AD475" s="252" t="s">
        <v>995</v>
      </c>
      <c r="AE475" s="331">
        <f t="shared" si="88"/>
        <v>0</v>
      </c>
      <c r="AF475" s="331">
        <v>5000</v>
      </c>
      <c r="AG475" s="329"/>
      <c r="AH475" s="335" t="s">
        <v>4488</v>
      </c>
      <c r="AI475" s="267" t="s">
        <v>825</v>
      </c>
      <c r="AJ475" s="265" t="s">
        <v>825</v>
      </c>
      <c r="AK475" s="249" t="s">
        <v>825</v>
      </c>
      <c r="AL475" s="253" t="s">
        <v>1276</v>
      </c>
      <c r="AM475" s="249" t="s">
        <v>873</v>
      </c>
      <c r="AN475" s="249" t="s">
        <v>28</v>
      </c>
      <c r="AO475" s="249" t="s">
        <v>1132</v>
      </c>
      <c r="AP475" s="249" t="s">
        <v>4943</v>
      </c>
      <c r="AQ475" s="269" t="s">
        <v>4944</v>
      </c>
      <c r="AR475" s="249" t="s">
        <v>4945</v>
      </c>
      <c r="AS475" s="249"/>
      <c r="AT475" s="251">
        <v>45239</v>
      </c>
      <c r="AU475" s="251">
        <v>45231</v>
      </c>
      <c r="AV475" s="251">
        <v>45231</v>
      </c>
      <c r="AW475" s="251">
        <v>45239</v>
      </c>
      <c r="AX475" s="251">
        <v>45244</v>
      </c>
      <c r="AY475" s="250">
        <f t="shared" si="84"/>
        <v>45244</v>
      </c>
      <c r="AZ475" s="250"/>
      <c r="BA475" s="250">
        <f t="shared" si="85"/>
        <v>5000</v>
      </c>
      <c r="BB475" s="271" t="s">
        <v>4946</v>
      </c>
      <c r="BC475" s="269"/>
      <c r="BD475" s="269"/>
      <c r="BE475" s="269"/>
      <c r="BF475" s="269"/>
      <c r="BG475" s="273">
        <v>44949</v>
      </c>
      <c r="BH475" s="249"/>
    </row>
    <row r="476" spans="1:60" ht="30" hidden="1" customHeight="1" x14ac:dyDescent="0.3">
      <c r="A476" s="245" t="s">
        <v>1999</v>
      </c>
      <c r="B476" s="250">
        <v>1555</v>
      </c>
      <c r="C476" s="249">
        <v>2023</v>
      </c>
      <c r="D476" s="249"/>
      <c r="E476" s="249" t="s">
        <v>812</v>
      </c>
      <c r="F476" s="249" t="s">
        <v>813</v>
      </c>
      <c r="G476" s="250">
        <f t="shared" ca="1" si="86"/>
        <v>-167</v>
      </c>
      <c r="H476" s="251">
        <v>45218</v>
      </c>
      <c r="I476" s="249">
        <f t="shared" si="89"/>
        <v>8</v>
      </c>
      <c r="J476" s="251">
        <v>45226</v>
      </c>
      <c r="K476" s="249" t="str">
        <f t="shared" si="87"/>
        <v>FORA DE PRAZO</v>
      </c>
      <c r="L476" s="249" t="s">
        <v>4947</v>
      </c>
      <c r="M476" s="250">
        <v>3117</v>
      </c>
      <c r="N476" s="249" t="s">
        <v>914</v>
      </c>
      <c r="O476" s="249" t="s">
        <v>816</v>
      </c>
      <c r="P476" s="249" t="s">
        <v>1979</v>
      </c>
      <c r="Q476" s="249" t="s">
        <v>3761</v>
      </c>
      <c r="R476" s="249" t="s">
        <v>4948</v>
      </c>
      <c r="S476" s="249" t="s">
        <v>3763</v>
      </c>
      <c r="T476" s="249" t="s">
        <v>4949</v>
      </c>
      <c r="U476" s="251">
        <v>45237</v>
      </c>
      <c r="V476" s="235" t="s">
        <v>4950</v>
      </c>
      <c r="W476" s="251">
        <v>45591</v>
      </c>
      <c r="X476" s="249"/>
      <c r="Y476" s="249" t="s">
        <v>825</v>
      </c>
      <c r="Z476" s="252" t="s">
        <v>2013</v>
      </c>
      <c r="AA476" s="252" t="s">
        <v>825</v>
      </c>
      <c r="AB476" s="252" t="s">
        <v>825</v>
      </c>
      <c r="AC476" s="252" t="s">
        <v>2014</v>
      </c>
      <c r="AD476" s="252" t="s">
        <v>922</v>
      </c>
      <c r="AE476" s="331">
        <f t="shared" si="88"/>
        <v>59</v>
      </c>
      <c r="AF476" s="331"/>
      <c r="AG476" s="329"/>
      <c r="AH476" s="329">
        <v>59</v>
      </c>
      <c r="AI476" s="267"/>
      <c r="AJ476" s="265" t="s">
        <v>3766</v>
      </c>
      <c r="AK476" s="249"/>
      <c r="AL476" s="253" t="s">
        <v>1620</v>
      </c>
      <c r="AM476" s="249" t="s">
        <v>1951</v>
      </c>
      <c r="AN476" s="249" t="s">
        <v>41</v>
      </c>
      <c r="AO476" s="249" t="s">
        <v>13</v>
      </c>
      <c r="AP476" s="249" t="s">
        <v>3767</v>
      </c>
      <c r="AQ476" s="286" t="s">
        <v>3768</v>
      </c>
      <c r="AR476" s="249" t="s">
        <v>3769</v>
      </c>
      <c r="AS476" s="249"/>
      <c r="AT476" s="251">
        <v>45230</v>
      </c>
      <c r="AU476" s="251">
        <v>45226</v>
      </c>
      <c r="AV476" s="251">
        <v>45229</v>
      </c>
      <c r="AW476" s="251">
        <v>45230</v>
      </c>
      <c r="AX476" s="251">
        <v>45238</v>
      </c>
      <c r="AY476" s="250">
        <f t="shared" si="84"/>
        <v>45238</v>
      </c>
      <c r="AZ476" s="250"/>
      <c r="BA476" s="250">
        <f t="shared" si="85"/>
        <v>59</v>
      </c>
      <c r="BB476" s="270" t="s">
        <v>4951</v>
      </c>
      <c r="BC476" s="269"/>
      <c r="BD476" s="269"/>
      <c r="BE476" s="269"/>
      <c r="BF476" s="269"/>
      <c r="BG476" s="269"/>
      <c r="BH476" s="249"/>
    </row>
    <row r="477" spans="1:60" ht="30" hidden="1" customHeight="1" x14ac:dyDescent="0.35">
      <c r="A477" s="245" t="s">
        <v>1999</v>
      </c>
      <c r="B477" s="250">
        <v>1556</v>
      </c>
      <c r="C477" s="249">
        <v>2023</v>
      </c>
      <c r="D477" s="249"/>
      <c r="E477" s="249" t="s">
        <v>812</v>
      </c>
      <c r="F477" s="249" t="s">
        <v>813</v>
      </c>
      <c r="G477" s="250">
        <f t="shared" ca="1" si="86"/>
        <v>-160</v>
      </c>
      <c r="H477" s="251">
        <v>45224</v>
      </c>
      <c r="I477" s="249">
        <f t="shared" si="89"/>
        <v>9</v>
      </c>
      <c r="J477" s="251">
        <v>45233</v>
      </c>
      <c r="K477" s="249" t="str">
        <f t="shared" si="87"/>
        <v>FORA DE PRAZO</v>
      </c>
      <c r="L477" s="249" t="s">
        <v>4952</v>
      </c>
      <c r="M477" s="250">
        <v>3272</v>
      </c>
      <c r="N477" s="249" t="s">
        <v>815</v>
      </c>
      <c r="O477" s="249" t="s">
        <v>816</v>
      </c>
      <c r="P477" s="249" t="s">
        <v>817</v>
      </c>
      <c r="Q477" s="249" t="s">
        <v>4953</v>
      </c>
      <c r="R477" s="249" t="s">
        <v>4954</v>
      </c>
      <c r="S477" s="249" t="s">
        <v>4955</v>
      </c>
      <c r="T477" s="249" t="s">
        <v>4956</v>
      </c>
      <c r="U477" s="251">
        <v>45243</v>
      </c>
      <c r="V477" s="235" t="s">
        <v>4957</v>
      </c>
      <c r="W477" s="251">
        <v>45233</v>
      </c>
      <c r="X477" s="249"/>
      <c r="Y477" s="249" t="s">
        <v>825</v>
      </c>
      <c r="Z477" s="252" t="s">
        <v>2013</v>
      </c>
      <c r="AA477" s="252" t="s">
        <v>825</v>
      </c>
      <c r="AB477" s="252" t="s">
        <v>825</v>
      </c>
      <c r="AC477" s="252" t="s">
        <v>2014</v>
      </c>
      <c r="AD477" s="252" t="s">
        <v>4958</v>
      </c>
      <c r="AE477" s="331">
        <f t="shared" si="88"/>
        <v>0</v>
      </c>
      <c r="AF477" s="331"/>
      <c r="AG477" s="329"/>
      <c r="AH477" s="329">
        <v>0</v>
      </c>
      <c r="AI477" s="267" t="s">
        <v>825</v>
      </c>
      <c r="AJ477" s="265" t="s">
        <v>825</v>
      </c>
      <c r="AK477" s="249" t="s">
        <v>825</v>
      </c>
      <c r="AL477" s="253" t="s">
        <v>2484</v>
      </c>
      <c r="AM477" s="249" t="s">
        <v>1948</v>
      </c>
      <c r="AN477" s="249" t="s">
        <v>26</v>
      </c>
      <c r="AO477" s="249" t="s">
        <v>1132</v>
      </c>
      <c r="AP477" s="248">
        <v>11989441321</v>
      </c>
      <c r="AQ477" s="270" t="s">
        <v>4959</v>
      </c>
      <c r="AR477" s="249" t="s">
        <v>4960</v>
      </c>
      <c r="AS477" s="249"/>
      <c r="AT477" s="251">
        <v>45239</v>
      </c>
      <c r="AU477" s="251">
        <v>45230</v>
      </c>
      <c r="AV477" s="251">
        <v>45230</v>
      </c>
      <c r="AW477" s="251">
        <v>45239</v>
      </c>
      <c r="AX477" s="251">
        <v>45243</v>
      </c>
      <c r="AY477" s="250">
        <f t="shared" si="84"/>
        <v>45243</v>
      </c>
      <c r="AZ477" s="250"/>
      <c r="BA477" s="250">
        <f t="shared" si="85"/>
        <v>0</v>
      </c>
      <c r="BB477" s="271" t="s">
        <v>4961</v>
      </c>
      <c r="BC477" s="269"/>
      <c r="BD477" s="269"/>
      <c r="BE477" s="269"/>
      <c r="BF477" s="269"/>
      <c r="BG477" s="273">
        <v>45314</v>
      </c>
      <c r="BH477" s="249"/>
    </row>
    <row r="478" spans="1:60" ht="30" hidden="1" customHeight="1" x14ac:dyDescent="0.35">
      <c r="A478" s="245" t="s">
        <v>1999</v>
      </c>
      <c r="B478" s="250">
        <v>1557</v>
      </c>
      <c r="C478" s="249">
        <v>2023</v>
      </c>
      <c r="D478" s="249"/>
      <c r="E478" s="249" t="s">
        <v>812</v>
      </c>
      <c r="F478" s="249" t="s">
        <v>813</v>
      </c>
      <c r="G478" s="250">
        <f t="shared" ca="1" si="86"/>
        <v>-171</v>
      </c>
      <c r="H478" s="251">
        <v>45224</v>
      </c>
      <c r="I478" s="249">
        <f t="shared" si="89"/>
        <v>-2</v>
      </c>
      <c r="J478" s="251">
        <v>45222</v>
      </c>
      <c r="K478" s="249" t="str">
        <f t="shared" si="87"/>
        <v>RETROATIVO</v>
      </c>
      <c r="L478" s="249" t="s">
        <v>4962</v>
      </c>
      <c r="M478" s="250">
        <v>3268</v>
      </c>
      <c r="N478" s="249" t="s">
        <v>879</v>
      </c>
      <c r="O478" s="249" t="s">
        <v>816</v>
      </c>
      <c r="P478" s="249" t="s">
        <v>817</v>
      </c>
      <c r="Q478" s="249" t="s">
        <v>4963</v>
      </c>
      <c r="R478" s="249" t="s">
        <v>4964</v>
      </c>
      <c r="S478" s="249" t="s">
        <v>4965</v>
      </c>
      <c r="T478" s="249" t="s">
        <v>4966</v>
      </c>
      <c r="U478" s="251">
        <v>45243</v>
      </c>
      <c r="V478" s="235" t="s">
        <v>4967</v>
      </c>
      <c r="W478" s="251">
        <v>45231</v>
      </c>
      <c r="X478" s="249"/>
      <c r="Y478" s="249" t="s">
        <v>825</v>
      </c>
      <c r="Z478" s="252" t="s">
        <v>2013</v>
      </c>
      <c r="AA478" s="252" t="s">
        <v>825</v>
      </c>
      <c r="AB478" s="252" t="s">
        <v>825</v>
      </c>
      <c r="AC478" s="252" t="s">
        <v>2014</v>
      </c>
      <c r="AD478" s="252">
        <v>900</v>
      </c>
      <c r="AE478" s="331">
        <f t="shared" si="88"/>
        <v>0</v>
      </c>
      <c r="AF478" s="331">
        <v>900</v>
      </c>
      <c r="AG478" s="329"/>
      <c r="AH478" s="335" t="s">
        <v>4968</v>
      </c>
      <c r="AI478" s="267" t="s">
        <v>825</v>
      </c>
      <c r="AJ478" s="265" t="s">
        <v>825</v>
      </c>
      <c r="AK478" s="249" t="s">
        <v>825</v>
      </c>
      <c r="AL478" s="253" t="s">
        <v>2484</v>
      </c>
      <c r="AM478" s="249" t="s">
        <v>828</v>
      </c>
      <c r="AN478" s="249" t="s">
        <v>39</v>
      </c>
      <c r="AO478" s="249" t="s">
        <v>1132</v>
      </c>
      <c r="AP478" s="249" t="s">
        <v>4969</v>
      </c>
      <c r="AQ478" s="269" t="s">
        <v>4970</v>
      </c>
      <c r="AR478" s="249" t="s">
        <v>4971</v>
      </c>
      <c r="AS478" s="249"/>
      <c r="AT478" s="251">
        <v>45230</v>
      </c>
      <c r="AU478" s="251">
        <v>45226</v>
      </c>
      <c r="AV478" s="251">
        <v>45230</v>
      </c>
      <c r="AW478" s="251">
        <v>45230</v>
      </c>
      <c r="AX478" s="251">
        <v>45243</v>
      </c>
      <c r="AY478" s="250">
        <f t="shared" si="84"/>
        <v>45243</v>
      </c>
      <c r="AZ478" s="250"/>
      <c r="BA478" s="250">
        <f t="shared" si="85"/>
        <v>900</v>
      </c>
      <c r="BB478" s="271" t="s">
        <v>4972</v>
      </c>
      <c r="BC478" s="269"/>
      <c r="BD478" s="269"/>
      <c r="BE478" s="269"/>
      <c r="BF478" s="269"/>
      <c r="BG478" s="273">
        <v>45314</v>
      </c>
      <c r="BH478" s="249"/>
    </row>
    <row r="479" spans="1:60" ht="30" hidden="1" customHeight="1" x14ac:dyDescent="0.35">
      <c r="A479" s="245" t="s">
        <v>1999</v>
      </c>
      <c r="B479" s="250">
        <v>1558</v>
      </c>
      <c r="C479" s="249">
        <v>2023</v>
      </c>
      <c r="D479" s="249"/>
      <c r="E479" s="249" t="s">
        <v>812</v>
      </c>
      <c r="F479" s="249" t="s">
        <v>813</v>
      </c>
      <c r="G479" s="250">
        <f t="shared" ca="1" si="86"/>
        <v>-154</v>
      </c>
      <c r="H479" s="251">
        <v>45224</v>
      </c>
      <c r="I479" s="249">
        <f t="shared" si="89"/>
        <v>15</v>
      </c>
      <c r="J479" s="251">
        <v>45239</v>
      </c>
      <c r="K479" s="249" t="str">
        <f t="shared" si="87"/>
        <v>FORA DE PRAZO</v>
      </c>
      <c r="L479" s="249" t="s">
        <v>4973</v>
      </c>
      <c r="M479" s="250">
        <v>3273</v>
      </c>
      <c r="N479" s="249" t="s">
        <v>839</v>
      </c>
      <c r="O479" s="249" t="s">
        <v>816</v>
      </c>
      <c r="P479" s="249" t="s">
        <v>817</v>
      </c>
      <c r="Q479" s="249" t="s">
        <v>4974</v>
      </c>
      <c r="R479" s="249" t="s">
        <v>4975</v>
      </c>
      <c r="S479" s="280" t="s">
        <v>4976</v>
      </c>
      <c r="T479" s="249" t="s">
        <v>4977</v>
      </c>
      <c r="U479" s="251">
        <v>45251</v>
      </c>
      <c r="V479" s="235" t="s">
        <v>4978</v>
      </c>
      <c r="W479" s="251">
        <v>45240</v>
      </c>
      <c r="X479" s="249"/>
      <c r="Y479" s="249" t="s">
        <v>825</v>
      </c>
      <c r="Z479" s="252" t="s">
        <v>2013</v>
      </c>
      <c r="AA479" s="252" t="s">
        <v>825</v>
      </c>
      <c r="AB479" s="252" t="s">
        <v>825</v>
      </c>
      <c r="AC479" s="252" t="s">
        <v>2014</v>
      </c>
      <c r="AD479" s="252">
        <v>12495</v>
      </c>
      <c r="AE479" s="331">
        <f t="shared" si="88"/>
        <v>0</v>
      </c>
      <c r="AF479" s="331">
        <v>12500</v>
      </c>
      <c r="AG479" s="329"/>
      <c r="AH479" s="335" t="s">
        <v>4979</v>
      </c>
      <c r="AI479" s="267" t="s">
        <v>825</v>
      </c>
      <c r="AJ479" s="265" t="s">
        <v>825</v>
      </c>
      <c r="AK479" s="249" t="s">
        <v>825</v>
      </c>
      <c r="AL479" s="253" t="s">
        <v>4980</v>
      </c>
      <c r="AM479" s="249" t="s">
        <v>1949</v>
      </c>
      <c r="AN479" s="249" t="s">
        <v>28</v>
      </c>
      <c r="AO479" s="249" t="s">
        <v>1132</v>
      </c>
      <c r="AP479" s="280" t="s">
        <v>4981</v>
      </c>
      <c r="AQ479" s="271" t="s">
        <v>4982</v>
      </c>
      <c r="AR479" s="249" t="s">
        <v>4983</v>
      </c>
      <c r="AS479" s="249"/>
      <c r="AT479" s="251">
        <v>45231</v>
      </c>
      <c r="AU479" s="251">
        <v>45237</v>
      </c>
      <c r="AV479" s="251">
        <v>45238</v>
      </c>
      <c r="AW479" s="251">
        <v>45247</v>
      </c>
      <c r="AX479" s="251">
        <v>45251</v>
      </c>
      <c r="AY479" s="250">
        <f t="shared" si="84"/>
        <v>45251</v>
      </c>
      <c r="AZ479" s="250"/>
      <c r="BA479" s="250">
        <f t="shared" si="85"/>
        <v>12500</v>
      </c>
      <c r="BB479" s="271" t="s">
        <v>4984</v>
      </c>
      <c r="BC479" s="269"/>
      <c r="BD479" s="269"/>
      <c r="BE479" s="269"/>
      <c r="BF479" s="269"/>
      <c r="BG479" s="273">
        <v>44949</v>
      </c>
      <c r="BH479" s="249"/>
    </row>
    <row r="480" spans="1:60" ht="30" hidden="1" customHeight="1" x14ac:dyDescent="0.35">
      <c r="A480" s="245" t="s">
        <v>1999</v>
      </c>
      <c r="B480" s="250">
        <v>1560</v>
      </c>
      <c r="C480" s="249">
        <v>2023</v>
      </c>
      <c r="D480" s="249"/>
      <c r="E480" s="249" t="s">
        <v>812</v>
      </c>
      <c r="F480" s="249" t="s">
        <v>813</v>
      </c>
      <c r="G480" s="250">
        <f t="shared" ca="1" si="86"/>
        <v>-171</v>
      </c>
      <c r="H480" s="251">
        <v>45226</v>
      </c>
      <c r="I480" s="249">
        <f t="shared" si="89"/>
        <v>-4</v>
      </c>
      <c r="J480" s="251">
        <v>45222</v>
      </c>
      <c r="K480" s="249" t="str">
        <f t="shared" si="87"/>
        <v>RETROATIVO</v>
      </c>
      <c r="L480" s="249" t="s">
        <v>4985</v>
      </c>
      <c r="M480" s="250">
        <v>3292</v>
      </c>
      <c r="N480" s="249" t="s">
        <v>879</v>
      </c>
      <c r="O480" s="249" t="s">
        <v>816</v>
      </c>
      <c r="P480" s="249" t="s">
        <v>817</v>
      </c>
      <c r="Q480" s="249" t="s">
        <v>3424</v>
      </c>
      <c r="R480" s="249" t="s">
        <v>4986</v>
      </c>
      <c r="S480" s="249" t="s">
        <v>3425</v>
      </c>
      <c r="T480" s="249" t="s">
        <v>4987</v>
      </c>
      <c r="U480" s="251">
        <v>45237</v>
      </c>
      <c r="V480" s="235" t="s">
        <v>4967</v>
      </c>
      <c r="W480" s="251">
        <v>45231</v>
      </c>
      <c r="X480" s="250">
        <f ca="1">W480-TODAY()</f>
        <v>-162</v>
      </c>
      <c r="Y480" s="249" t="s">
        <v>825</v>
      </c>
      <c r="Z480" s="252" t="s">
        <v>2013</v>
      </c>
      <c r="AA480" s="252" t="s">
        <v>825</v>
      </c>
      <c r="AB480" s="252" t="s">
        <v>825</v>
      </c>
      <c r="AC480" s="252" t="s">
        <v>2014</v>
      </c>
      <c r="AD480" s="252">
        <v>900</v>
      </c>
      <c r="AE480" s="331">
        <f t="shared" si="88"/>
        <v>0</v>
      </c>
      <c r="AF480" s="331">
        <v>900</v>
      </c>
      <c r="AG480" s="329"/>
      <c r="AH480" s="335" t="s">
        <v>4968</v>
      </c>
      <c r="AI480" s="267" t="s">
        <v>825</v>
      </c>
      <c r="AJ480" s="265" t="s">
        <v>825</v>
      </c>
      <c r="AK480" s="249" t="s">
        <v>825</v>
      </c>
      <c r="AL480" s="253" t="s">
        <v>2484</v>
      </c>
      <c r="AM480" s="249" t="s">
        <v>828</v>
      </c>
      <c r="AN480" s="249" t="s">
        <v>39</v>
      </c>
      <c r="AO480" s="249" t="s">
        <v>1132</v>
      </c>
      <c r="AP480" s="249" t="s">
        <v>4988</v>
      </c>
      <c r="AQ480" s="270" t="s">
        <v>4989</v>
      </c>
      <c r="AR480" s="249" t="s">
        <v>3430</v>
      </c>
      <c r="AS480" s="249"/>
      <c r="AT480" s="251">
        <v>45231</v>
      </c>
      <c r="AU480" s="251">
        <v>45229</v>
      </c>
      <c r="AV480" s="251" t="s">
        <v>4990</v>
      </c>
      <c r="AW480" s="251">
        <v>45231</v>
      </c>
      <c r="AX480" s="251">
        <v>45238</v>
      </c>
      <c r="AY480" s="250">
        <f t="shared" si="84"/>
        <v>45238</v>
      </c>
      <c r="AZ480" s="250"/>
      <c r="BA480" s="250">
        <f t="shared" si="85"/>
        <v>900</v>
      </c>
      <c r="BB480" s="270" t="s">
        <v>4991</v>
      </c>
      <c r="BC480" s="269"/>
      <c r="BD480" s="269"/>
      <c r="BE480" s="269"/>
      <c r="BF480" s="269"/>
      <c r="BG480" s="273">
        <v>45314</v>
      </c>
      <c r="BH480" s="249"/>
    </row>
    <row r="481" spans="1:60" ht="30" hidden="1" customHeight="1" x14ac:dyDescent="0.35">
      <c r="A481" s="245" t="s">
        <v>1999</v>
      </c>
      <c r="B481" s="250">
        <v>1562</v>
      </c>
      <c r="C481" s="249">
        <v>2023</v>
      </c>
      <c r="D481" s="249"/>
      <c r="E481" s="249" t="s">
        <v>836</v>
      </c>
      <c r="F481" s="249" t="s">
        <v>813</v>
      </c>
      <c r="G481" s="250">
        <f t="shared" ca="1" si="86"/>
        <v>-206</v>
      </c>
      <c r="H481" s="251">
        <v>45168</v>
      </c>
      <c r="I481" s="249">
        <f t="shared" si="89"/>
        <v>19</v>
      </c>
      <c r="J481" s="251">
        <v>45187</v>
      </c>
      <c r="K481" s="249" t="str">
        <f t="shared" si="87"/>
        <v>DENTRO DO PRAZO</v>
      </c>
      <c r="L481" s="249" t="s">
        <v>865</v>
      </c>
      <c r="M481" s="250">
        <v>2176</v>
      </c>
      <c r="N481" s="249" t="s">
        <v>815</v>
      </c>
      <c r="O481" s="249" t="s">
        <v>816</v>
      </c>
      <c r="P481" s="249" t="s">
        <v>817</v>
      </c>
      <c r="Q481" s="249" t="s">
        <v>866</v>
      </c>
      <c r="R481" s="249" t="s">
        <v>867</v>
      </c>
      <c r="S481" s="249" t="s">
        <v>868</v>
      </c>
      <c r="T481" s="249" t="s">
        <v>4992</v>
      </c>
      <c r="U481" s="251">
        <v>45173</v>
      </c>
      <c r="V481" s="235" t="s">
        <v>4726</v>
      </c>
      <c r="W481" s="251">
        <v>45248</v>
      </c>
      <c r="X481" s="249"/>
      <c r="Y481" s="249" t="s">
        <v>823</v>
      </c>
      <c r="Z481" s="252" t="s">
        <v>2013</v>
      </c>
      <c r="AA481" s="252" t="s">
        <v>825</v>
      </c>
      <c r="AB481" s="252" t="s">
        <v>825</v>
      </c>
      <c r="AC481" s="252" t="s">
        <v>2014</v>
      </c>
      <c r="AD481" s="252" t="s">
        <v>871</v>
      </c>
      <c r="AE481" s="331">
        <f t="shared" si="88"/>
        <v>0</v>
      </c>
      <c r="AF481" s="331">
        <v>10000</v>
      </c>
      <c r="AG481" s="329"/>
      <c r="AH481" s="335">
        <v>10000</v>
      </c>
      <c r="AI481" s="267" t="s">
        <v>825</v>
      </c>
      <c r="AJ481" s="265" t="s">
        <v>825</v>
      </c>
      <c r="AK481" s="249" t="s">
        <v>825</v>
      </c>
      <c r="AL481" s="253" t="s">
        <v>1276</v>
      </c>
      <c r="AM481" s="249" t="s">
        <v>873</v>
      </c>
      <c r="AN481" s="249" t="s">
        <v>28</v>
      </c>
      <c r="AO481" s="249" t="s">
        <v>1132</v>
      </c>
      <c r="AP481" s="249" t="s">
        <v>874</v>
      </c>
      <c r="AQ481" s="269" t="s">
        <v>875</v>
      </c>
      <c r="AR481" s="249" t="s">
        <v>876</v>
      </c>
      <c r="AS481" s="249"/>
      <c r="AT481" s="251">
        <v>45173</v>
      </c>
      <c r="AU481" s="251">
        <v>45173</v>
      </c>
      <c r="AV481" s="251">
        <v>45174</v>
      </c>
      <c r="AW481" s="251">
        <v>45175</v>
      </c>
      <c r="AX481" s="251">
        <v>45187</v>
      </c>
      <c r="AY481" s="250">
        <f t="shared" si="84"/>
        <v>45187</v>
      </c>
      <c r="AZ481" s="250"/>
      <c r="BA481" s="250">
        <f t="shared" si="85"/>
        <v>10000</v>
      </c>
      <c r="BB481" s="270" t="s">
        <v>877</v>
      </c>
      <c r="BC481" s="269"/>
      <c r="BD481" s="269"/>
      <c r="BE481" s="269"/>
      <c r="BF481" s="269"/>
      <c r="BG481" s="269"/>
      <c r="BH481" s="249"/>
    </row>
    <row r="482" spans="1:60" ht="30" hidden="1" customHeight="1" x14ac:dyDescent="0.35">
      <c r="A482" s="245" t="s">
        <v>1999</v>
      </c>
      <c r="B482" s="250">
        <v>1563</v>
      </c>
      <c r="C482" s="249">
        <v>2023</v>
      </c>
      <c r="D482" s="249"/>
      <c r="E482" s="249" t="s">
        <v>812</v>
      </c>
      <c r="F482" s="249" t="s">
        <v>813</v>
      </c>
      <c r="G482" s="250">
        <f t="shared" ca="1" si="86"/>
        <v>-162</v>
      </c>
      <c r="H482" s="251">
        <v>45230</v>
      </c>
      <c r="I482" s="249">
        <f t="shared" si="89"/>
        <v>1</v>
      </c>
      <c r="J482" s="251">
        <v>45231</v>
      </c>
      <c r="K482" s="249" t="str">
        <f t="shared" si="87"/>
        <v>FORA DE PRAZO</v>
      </c>
      <c r="L482" s="249" t="s">
        <v>4993</v>
      </c>
      <c r="M482" s="250">
        <v>3383</v>
      </c>
      <c r="N482" s="249" t="s">
        <v>914</v>
      </c>
      <c r="O482" s="249" t="s">
        <v>816</v>
      </c>
      <c r="P482" s="249" t="s">
        <v>1649</v>
      </c>
      <c r="Q482" s="249" t="s">
        <v>4994</v>
      </c>
      <c r="R482" s="249" t="s">
        <v>4995</v>
      </c>
      <c r="S482" s="249" t="s">
        <v>4996</v>
      </c>
      <c r="T482" s="249" t="s">
        <v>4997</v>
      </c>
      <c r="U482" s="251">
        <v>45244</v>
      </c>
      <c r="V482" s="235" t="s">
        <v>4911</v>
      </c>
      <c r="W482" s="251">
        <v>45235</v>
      </c>
      <c r="X482" s="250">
        <f t="shared" ref="X482:X487" ca="1" si="90">W482-TODAY()</f>
        <v>-158</v>
      </c>
      <c r="Y482" s="249" t="s">
        <v>825</v>
      </c>
      <c r="Z482" s="252" t="s">
        <v>2013</v>
      </c>
      <c r="AA482" s="252" t="s">
        <v>825</v>
      </c>
      <c r="AB482" s="252" t="s">
        <v>825</v>
      </c>
      <c r="AC482" s="252" t="s">
        <v>2014</v>
      </c>
      <c r="AD482" s="252" t="s">
        <v>4998</v>
      </c>
      <c r="AE482" s="331">
        <f t="shared" si="88"/>
        <v>0</v>
      </c>
      <c r="AF482" s="331">
        <v>2850</v>
      </c>
      <c r="AG482" s="329"/>
      <c r="AH482" s="335" t="s">
        <v>4999</v>
      </c>
      <c r="AI482" s="267" t="s">
        <v>825</v>
      </c>
      <c r="AJ482" s="265" t="s">
        <v>825</v>
      </c>
      <c r="AK482" s="249" t="s">
        <v>825</v>
      </c>
      <c r="AL482" s="253" t="s">
        <v>3120</v>
      </c>
      <c r="AM482" s="249" t="s">
        <v>1949</v>
      </c>
      <c r="AN482" s="249" t="s">
        <v>28</v>
      </c>
      <c r="AO482" s="249" t="s">
        <v>1132</v>
      </c>
      <c r="AP482" s="249" t="s">
        <v>5000</v>
      </c>
      <c r="AQ482" s="286" t="s">
        <v>5001</v>
      </c>
      <c r="AR482" s="249" t="s">
        <v>5002</v>
      </c>
      <c r="AS482" s="249"/>
      <c r="AT482" s="251">
        <v>45230</v>
      </c>
      <c r="AU482" s="251">
        <v>45230</v>
      </c>
      <c r="AV482" s="251">
        <v>45239</v>
      </c>
      <c r="AW482" s="251">
        <v>45240</v>
      </c>
      <c r="AX482" s="251">
        <v>45244</v>
      </c>
      <c r="AY482" s="250">
        <f t="shared" si="84"/>
        <v>45244</v>
      </c>
      <c r="AZ482" s="250"/>
      <c r="BA482" s="250">
        <f t="shared" si="85"/>
        <v>2850</v>
      </c>
      <c r="BB482" s="271" t="s">
        <v>5003</v>
      </c>
      <c r="BC482" s="269"/>
      <c r="BD482" s="269"/>
      <c r="BE482" s="269"/>
      <c r="BF482" s="269"/>
      <c r="BG482" s="273">
        <v>44949</v>
      </c>
      <c r="BH482" s="249"/>
    </row>
    <row r="483" spans="1:60" ht="30" hidden="1" customHeight="1" x14ac:dyDescent="0.35">
      <c r="A483" s="245" t="s">
        <v>1999</v>
      </c>
      <c r="B483" s="250">
        <v>1567</v>
      </c>
      <c r="C483" s="249">
        <v>2023</v>
      </c>
      <c r="D483" s="249"/>
      <c r="E483" s="249" t="s">
        <v>812</v>
      </c>
      <c r="F483" s="249" t="s">
        <v>813</v>
      </c>
      <c r="G483" s="250">
        <f t="shared" ca="1" si="86"/>
        <v>-178</v>
      </c>
      <c r="H483" s="251">
        <v>45230</v>
      </c>
      <c r="I483" s="249">
        <f t="shared" si="89"/>
        <v>-15</v>
      </c>
      <c r="J483" s="251">
        <v>45215</v>
      </c>
      <c r="K483" s="249" t="str">
        <f t="shared" si="87"/>
        <v>RETROATIVO</v>
      </c>
      <c r="L483" s="249" t="s">
        <v>5004</v>
      </c>
      <c r="M483" s="250">
        <v>3381</v>
      </c>
      <c r="N483" s="249" t="s">
        <v>815</v>
      </c>
      <c r="O483" s="249" t="s">
        <v>816</v>
      </c>
      <c r="P483" s="249" t="s">
        <v>817</v>
      </c>
      <c r="Q483" s="249" t="s">
        <v>5005</v>
      </c>
      <c r="R483" s="249" t="s">
        <v>5006</v>
      </c>
      <c r="S483" s="249" t="s">
        <v>5007</v>
      </c>
      <c r="T483" s="249" t="s">
        <v>5008</v>
      </c>
      <c r="U483" s="251">
        <v>45243</v>
      </c>
      <c r="V483" s="235" t="s">
        <v>5009</v>
      </c>
      <c r="W483" s="251">
        <v>45224</v>
      </c>
      <c r="X483" s="250">
        <f t="shared" ca="1" si="90"/>
        <v>-169</v>
      </c>
      <c r="Y483" s="249" t="s">
        <v>825</v>
      </c>
      <c r="Z483" s="252" t="s">
        <v>2013</v>
      </c>
      <c r="AA483" s="252" t="s">
        <v>825</v>
      </c>
      <c r="AB483" s="252" t="s">
        <v>825</v>
      </c>
      <c r="AC483" s="252" t="s">
        <v>2014</v>
      </c>
      <c r="AD483" s="252" t="s">
        <v>1081</v>
      </c>
      <c r="AE483" s="331">
        <f t="shared" si="88"/>
        <v>0</v>
      </c>
      <c r="AF483" s="331">
        <v>8000</v>
      </c>
      <c r="AG483" s="329"/>
      <c r="AH483" s="335" t="s">
        <v>3972</v>
      </c>
      <c r="AI483" s="267" t="s">
        <v>825</v>
      </c>
      <c r="AJ483" s="265" t="s">
        <v>825</v>
      </c>
      <c r="AK483" s="249" t="s">
        <v>825</v>
      </c>
      <c r="AL483" s="253" t="s">
        <v>2484</v>
      </c>
      <c r="AM483" s="249" t="s">
        <v>828</v>
      </c>
      <c r="AN483" s="249" t="s">
        <v>39</v>
      </c>
      <c r="AO483" s="249" t="s">
        <v>1132</v>
      </c>
      <c r="AP483" s="249" t="s">
        <v>5010</v>
      </c>
      <c r="AQ483" s="269" t="s">
        <v>5011</v>
      </c>
      <c r="AR483" s="249" t="s">
        <v>5012</v>
      </c>
      <c r="AS483" s="249"/>
      <c r="AT483" s="251">
        <v>45239</v>
      </c>
      <c r="AU483" s="251">
        <v>45231</v>
      </c>
      <c r="AV483" s="251">
        <v>45231</v>
      </c>
      <c r="AW483" s="251">
        <v>45239</v>
      </c>
      <c r="AX483" s="251">
        <v>45243</v>
      </c>
      <c r="AY483" s="250">
        <f t="shared" si="84"/>
        <v>45243</v>
      </c>
      <c r="AZ483" s="250"/>
      <c r="BA483" s="250">
        <f t="shared" si="85"/>
        <v>8000</v>
      </c>
      <c r="BB483" s="271" t="s">
        <v>5013</v>
      </c>
      <c r="BC483" s="269"/>
      <c r="BD483" s="269"/>
      <c r="BE483" s="269"/>
      <c r="BF483" s="269"/>
      <c r="BG483" s="273">
        <v>45314</v>
      </c>
      <c r="BH483" s="249"/>
    </row>
    <row r="484" spans="1:60" ht="30" hidden="1" customHeight="1" x14ac:dyDescent="0.3">
      <c r="A484" s="245" t="s">
        <v>1999</v>
      </c>
      <c r="B484" s="250">
        <v>1568</v>
      </c>
      <c r="C484" s="249">
        <v>2023</v>
      </c>
      <c r="D484" s="249"/>
      <c r="E484" s="249" t="s">
        <v>812</v>
      </c>
      <c r="F484" s="249" t="s">
        <v>813</v>
      </c>
      <c r="G484" s="250">
        <f t="shared" ca="1" si="86"/>
        <v>-164</v>
      </c>
      <c r="H484" s="251">
        <v>45230</v>
      </c>
      <c r="I484" s="249">
        <f t="shared" si="89"/>
        <v>-1</v>
      </c>
      <c r="J484" s="251">
        <v>45229</v>
      </c>
      <c r="K484" s="249" t="str">
        <f t="shared" si="87"/>
        <v>RETROATIVO</v>
      </c>
      <c r="L484" s="249" t="s">
        <v>5014</v>
      </c>
      <c r="M484" s="250">
        <v>3355</v>
      </c>
      <c r="N484" s="249" t="s">
        <v>1016</v>
      </c>
      <c r="O484" s="249" t="s">
        <v>816</v>
      </c>
      <c r="P484" s="249" t="s">
        <v>1029</v>
      </c>
      <c r="Q484" s="249" t="s">
        <v>5015</v>
      </c>
      <c r="R484" s="249" t="s">
        <v>5016</v>
      </c>
      <c r="S484" s="249" t="s">
        <v>5017</v>
      </c>
      <c r="T484" s="249" t="s">
        <v>5018</v>
      </c>
      <c r="U484" s="251" t="s">
        <v>1921</v>
      </c>
      <c r="V484" s="235" t="s">
        <v>5019</v>
      </c>
      <c r="W484" s="251">
        <v>45268</v>
      </c>
      <c r="X484" s="250">
        <f t="shared" ca="1" si="90"/>
        <v>-125</v>
      </c>
      <c r="Y484" s="249" t="s">
        <v>825</v>
      </c>
      <c r="Z484" s="252" t="s">
        <v>2013</v>
      </c>
      <c r="AA484" s="252" t="s">
        <v>825</v>
      </c>
      <c r="AB484" s="252" t="s">
        <v>825</v>
      </c>
      <c r="AC484" s="252" t="s">
        <v>2014</v>
      </c>
      <c r="AD484" s="252" t="s">
        <v>1081</v>
      </c>
      <c r="AE484" s="331">
        <f t="shared" si="88"/>
        <v>0</v>
      </c>
      <c r="AF484" s="331"/>
      <c r="AG484" s="329"/>
      <c r="AH484" s="329">
        <v>0</v>
      </c>
      <c r="AI484" s="267" t="s">
        <v>825</v>
      </c>
      <c r="AJ484" s="265" t="s">
        <v>825</v>
      </c>
      <c r="AK484" s="249" t="s">
        <v>825</v>
      </c>
      <c r="AL484" s="253" t="s">
        <v>1276</v>
      </c>
      <c r="AM484" s="249" t="s">
        <v>828</v>
      </c>
      <c r="AN484" s="249" t="s">
        <v>829</v>
      </c>
      <c r="AO484" s="249" t="s">
        <v>1132</v>
      </c>
      <c r="AP484" s="249" t="s">
        <v>5020</v>
      </c>
      <c r="AQ484" s="269" t="s">
        <v>5021</v>
      </c>
      <c r="AR484" s="249" t="s">
        <v>5022</v>
      </c>
      <c r="AS484" s="249"/>
      <c r="AT484" s="251"/>
      <c r="AU484" s="251">
        <v>45236</v>
      </c>
      <c r="AV484" s="251">
        <v>45236</v>
      </c>
      <c r="AW484" s="251">
        <v>45237</v>
      </c>
      <c r="AX484" s="251"/>
      <c r="AY484" s="250">
        <f t="shared" si="84"/>
        <v>0</v>
      </c>
      <c r="AZ484" s="250"/>
      <c r="BA484" s="250">
        <f t="shared" si="85"/>
        <v>0</v>
      </c>
      <c r="BB484" s="269"/>
      <c r="BC484" s="269"/>
      <c r="BD484" s="269"/>
      <c r="BE484" s="269"/>
      <c r="BF484" s="269"/>
      <c r="BG484" s="269"/>
      <c r="BH484" s="283" t="s">
        <v>5023</v>
      </c>
    </row>
    <row r="485" spans="1:60" ht="30" hidden="1" customHeight="1" x14ac:dyDescent="0.35">
      <c r="A485" s="245" t="s">
        <v>1999</v>
      </c>
      <c r="B485" s="250">
        <v>1569</v>
      </c>
      <c r="C485" s="249">
        <v>2023</v>
      </c>
      <c r="D485" s="249"/>
      <c r="E485" s="249" t="s">
        <v>812</v>
      </c>
      <c r="F485" s="249" t="s">
        <v>813</v>
      </c>
      <c r="G485" s="250">
        <f t="shared" ca="1" si="86"/>
        <v>-164</v>
      </c>
      <c r="H485" s="251">
        <v>45230</v>
      </c>
      <c r="I485" s="249">
        <f t="shared" si="89"/>
        <v>-1</v>
      </c>
      <c r="J485" s="251">
        <v>45229</v>
      </c>
      <c r="K485" s="249" t="str">
        <f t="shared" si="87"/>
        <v>RETROATIVO</v>
      </c>
      <c r="L485" s="249" t="s">
        <v>5024</v>
      </c>
      <c r="M485" s="250">
        <v>3373</v>
      </c>
      <c r="N485" s="249" t="s">
        <v>1016</v>
      </c>
      <c r="O485" s="249" t="s">
        <v>816</v>
      </c>
      <c r="P485" s="249" t="s">
        <v>1029</v>
      </c>
      <c r="Q485" s="249" t="s">
        <v>5025</v>
      </c>
      <c r="R485" s="279" t="s">
        <v>5025</v>
      </c>
      <c r="S485" s="249" t="s">
        <v>5026</v>
      </c>
      <c r="T485" s="249" t="s">
        <v>5027</v>
      </c>
      <c r="U485" s="251">
        <v>45252</v>
      </c>
      <c r="V485" s="235" t="s">
        <v>5019</v>
      </c>
      <c r="W485" s="251">
        <v>45268</v>
      </c>
      <c r="X485" s="250">
        <f t="shared" ca="1" si="90"/>
        <v>-125</v>
      </c>
      <c r="Y485" s="249" t="s">
        <v>825</v>
      </c>
      <c r="Z485" s="252" t="s">
        <v>2013</v>
      </c>
      <c r="AA485" s="252" t="s">
        <v>825</v>
      </c>
      <c r="AB485" s="252" t="s">
        <v>825</v>
      </c>
      <c r="AC485" s="252" t="s">
        <v>2014</v>
      </c>
      <c r="AD485" s="252" t="s">
        <v>1305</v>
      </c>
      <c r="AE485" s="331">
        <f t="shared" si="88"/>
        <v>8000</v>
      </c>
      <c r="AF485" s="331"/>
      <c r="AG485" s="329"/>
      <c r="AH485" s="329">
        <v>8000</v>
      </c>
      <c r="AI485" s="267" t="s">
        <v>825</v>
      </c>
      <c r="AJ485" s="265" t="s">
        <v>825</v>
      </c>
      <c r="AK485" s="249" t="s">
        <v>825</v>
      </c>
      <c r="AL485" s="253" t="s">
        <v>1276</v>
      </c>
      <c r="AM485" s="249" t="s">
        <v>828</v>
      </c>
      <c r="AN485" s="249" t="s">
        <v>829</v>
      </c>
      <c r="AO485" s="249" t="s">
        <v>1132</v>
      </c>
      <c r="AP485" s="249" t="s">
        <v>5028</v>
      </c>
      <c r="AQ485" s="270" t="s">
        <v>5029</v>
      </c>
      <c r="AR485" s="249" t="s">
        <v>5030</v>
      </c>
      <c r="AS485" s="251"/>
      <c r="AT485" s="251">
        <v>45231</v>
      </c>
      <c r="AU485" s="251">
        <v>45244</v>
      </c>
      <c r="AV485" s="251">
        <v>45244</v>
      </c>
      <c r="AW485" s="251">
        <v>45246</v>
      </c>
      <c r="AX485" s="251">
        <v>45252</v>
      </c>
      <c r="AY485" s="250">
        <f t="shared" si="84"/>
        <v>45252</v>
      </c>
      <c r="AZ485" s="250"/>
      <c r="BA485" s="250">
        <f t="shared" si="85"/>
        <v>8000</v>
      </c>
      <c r="BB485" s="271" t="s">
        <v>5031</v>
      </c>
      <c r="BC485" s="269"/>
      <c r="BD485" s="269"/>
      <c r="BE485" s="269"/>
      <c r="BF485" s="269"/>
      <c r="BG485" s="269"/>
      <c r="BH485" s="283" t="s">
        <v>5032</v>
      </c>
    </row>
    <row r="486" spans="1:60" ht="30" hidden="1" customHeight="1" x14ac:dyDescent="0.35">
      <c r="A486" s="245" t="s">
        <v>1999</v>
      </c>
      <c r="B486" s="250">
        <v>1570</v>
      </c>
      <c r="C486" s="249">
        <v>2023</v>
      </c>
      <c r="D486" s="249"/>
      <c r="E486" s="249" t="s">
        <v>812</v>
      </c>
      <c r="F486" s="249" t="s">
        <v>813</v>
      </c>
      <c r="G486" s="250">
        <f t="shared" ca="1" si="86"/>
        <v>-156</v>
      </c>
      <c r="H486" s="251">
        <v>45230</v>
      </c>
      <c r="I486" s="249">
        <f t="shared" si="89"/>
        <v>7</v>
      </c>
      <c r="J486" s="251">
        <v>45237</v>
      </c>
      <c r="K486" s="249" t="str">
        <f t="shared" si="87"/>
        <v>FORA DE PRAZO</v>
      </c>
      <c r="L486" s="249" t="s">
        <v>5033</v>
      </c>
      <c r="M486" s="250">
        <v>3406</v>
      </c>
      <c r="N486" s="249" t="s">
        <v>914</v>
      </c>
      <c r="O486" s="249" t="s">
        <v>816</v>
      </c>
      <c r="P486" s="249" t="s">
        <v>551</v>
      </c>
      <c r="Q486" s="249" t="s">
        <v>5034</v>
      </c>
      <c r="R486" s="249" t="s">
        <v>5035</v>
      </c>
      <c r="S486" s="249" t="s">
        <v>5036</v>
      </c>
      <c r="T486" s="249" t="s">
        <v>5037</v>
      </c>
      <c r="U486" s="251">
        <v>45238</v>
      </c>
      <c r="V486" s="235" t="s">
        <v>5038</v>
      </c>
      <c r="W486" s="251">
        <v>45237</v>
      </c>
      <c r="X486" s="250">
        <f t="shared" ca="1" si="90"/>
        <v>-156</v>
      </c>
      <c r="Y486" s="249" t="s">
        <v>825</v>
      </c>
      <c r="Z486" s="252" t="s">
        <v>2013</v>
      </c>
      <c r="AA486" s="252" t="s">
        <v>825</v>
      </c>
      <c r="AB486" s="252" t="s">
        <v>825</v>
      </c>
      <c r="AC486" s="252" t="s">
        <v>2014</v>
      </c>
      <c r="AD486" s="252" t="s">
        <v>1223</v>
      </c>
      <c r="AE486" s="331">
        <f t="shared" si="88"/>
        <v>0</v>
      </c>
      <c r="AF486" s="331">
        <v>2220</v>
      </c>
      <c r="AG486" s="329"/>
      <c r="AH486" s="335" t="s">
        <v>5039</v>
      </c>
      <c r="AI486" s="267" t="s">
        <v>825</v>
      </c>
      <c r="AJ486" s="265" t="s">
        <v>825</v>
      </c>
      <c r="AK486" s="249" t="s">
        <v>825</v>
      </c>
      <c r="AL486" s="253" t="s">
        <v>2090</v>
      </c>
      <c r="AM486" s="249" t="s">
        <v>1949</v>
      </c>
      <c r="AN486" s="249" t="s">
        <v>28</v>
      </c>
      <c r="AO486" s="249" t="s">
        <v>1132</v>
      </c>
      <c r="AP486" s="249" t="s">
        <v>5040</v>
      </c>
      <c r="AQ486" s="270" t="s">
        <v>5041</v>
      </c>
      <c r="AR486" s="249" t="s">
        <v>5042</v>
      </c>
      <c r="AS486" s="249"/>
      <c r="AT486" s="251">
        <v>45236</v>
      </c>
      <c r="AU486" s="251">
        <v>45231</v>
      </c>
      <c r="AV486" s="251">
        <v>45231</v>
      </c>
      <c r="AW486" s="251">
        <v>45236</v>
      </c>
      <c r="AX486" s="251">
        <v>45238</v>
      </c>
      <c r="AY486" s="250">
        <f t="shared" si="84"/>
        <v>45238</v>
      </c>
      <c r="AZ486" s="250"/>
      <c r="BA486" s="250">
        <f t="shared" si="85"/>
        <v>2220</v>
      </c>
      <c r="BB486" s="270" t="s">
        <v>5043</v>
      </c>
      <c r="BC486" s="269"/>
      <c r="BD486" s="269"/>
      <c r="BE486" s="269"/>
      <c r="BF486" s="269"/>
      <c r="BG486" s="273">
        <v>44949</v>
      </c>
      <c r="BH486" s="249"/>
    </row>
    <row r="487" spans="1:60" ht="30" hidden="1" customHeight="1" x14ac:dyDescent="0.35">
      <c r="A487" s="245" t="s">
        <v>1999</v>
      </c>
      <c r="B487" s="250">
        <v>1571</v>
      </c>
      <c r="C487" s="249">
        <v>2023</v>
      </c>
      <c r="D487" s="249"/>
      <c r="E487" s="249" t="s">
        <v>812</v>
      </c>
      <c r="F487" s="249" t="s">
        <v>813</v>
      </c>
      <c r="G487" s="250">
        <f t="shared" ca="1" si="86"/>
        <v>-168</v>
      </c>
      <c r="H487" s="251">
        <v>45231</v>
      </c>
      <c r="I487" s="249">
        <f t="shared" si="89"/>
        <v>-6</v>
      </c>
      <c r="J487" s="251">
        <v>45225</v>
      </c>
      <c r="K487" s="249" t="str">
        <f t="shared" si="87"/>
        <v>RETROATIVO</v>
      </c>
      <c r="L487" s="249" t="s">
        <v>5044</v>
      </c>
      <c r="M487" s="250">
        <v>3396</v>
      </c>
      <c r="N487" s="249" t="s">
        <v>879</v>
      </c>
      <c r="O487" s="249" t="s">
        <v>816</v>
      </c>
      <c r="P487" s="249" t="s">
        <v>817</v>
      </c>
      <c r="Q487" s="249" t="s">
        <v>4886</v>
      </c>
      <c r="R487" s="249" t="s">
        <v>4887</v>
      </c>
      <c r="S487" s="249" t="s">
        <v>4888</v>
      </c>
      <c r="T487" s="249" t="s">
        <v>5045</v>
      </c>
      <c r="U487" s="251">
        <v>45237</v>
      </c>
      <c r="V487" s="235" t="s">
        <v>5046</v>
      </c>
      <c r="W487" s="251">
        <v>45231</v>
      </c>
      <c r="X487" s="250">
        <f t="shared" ca="1" si="90"/>
        <v>-162</v>
      </c>
      <c r="Y487" s="249" t="s">
        <v>825</v>
      </c>
      <c r="Z487" s="252" t="s">
        <v>2013</v>
      </c>
      <c r="AA487" s="252" t="s">
        <v>825</v>
      </c>
      <c r="AB487" s="252" t="s">
        <v>825</v>
      </c>
      <c r="AC487" s="252" t="s">
        <v>2014</v>
      </c>
      <c r="AD487" s="252" t="s">
        <v>5047</v>
      </c>
      <c r="AE487" s="331">
        <f t="shared" si="88"/>
        <v>0</v>
      </c>
      <c r="AF487" s="331">
        <v>1200</v>
      </c>
      <c r="AG487" s="329"/>
      <c r="AH487" s="335" t="s">
        <v>5048</v>
      </c>
      <c r="AI487" s="267" t="s">
        <v>825</v>
      </c>
      <c r="AJ487" s="265" t="s">
        <v>825</v>
      </c>
      <c r="AK487" s="249" t="s">
        <v>825</v>
      </c>
      <c r="AL487" s="253" t="s">
        <v>2484</v>
      </c>
      <c r="AM487" s="249" t="s">
        <v>828</v>
      </c>
      <c r="AN487" s="249" t="s">
        <v>39</v>
      </c>
      <c r="AO487" s="249" t="s">
        <v>1132</v>
      </c>
      <c r="AP487" s="249" t="s">
        <v>4890</v>
      </c>
      <c r="AQ487" s="270" t="s">
        <v>4891</v>
      </c>
      <c r="AR487" s="249" t="s">
        <v>4892</v>
      </c>
      <c r="AS487" s="249"/>
      <c r="AT487" s="251">
        <v>45237</v>
      </c>
      <c r="AU487" s="251">
        <v>45236</v>
      </c>
      <c r="AV487" s="251">
        <v>45236</v>
      </c>
      <c r="AW487" s="251">
        <v>45237</v>
      </c>
      <c r="AX487" s="251">
        <v>45238</v>
      </c>
      <c r="AY487" s="250">
        <f t="shared" si="84"/>
        <v>45238</v>
      </c>
      <c r="AZ487" s="250"/>
      <c r="BA487" s="250">
        <f t="shared" si="85"/>
        <v>1200</v>
      </c>
      <c r="BB487" s="270" t="s">
        <v>5049</v>
      </c>
      <c r="BC487" s="269"/>
      <c r="BD487" s="269"/>
      <c r="BE487" s="269"/>
      <c r="BF487" s="269"/>
      <c r="BG487" s="273">
        <v>45314</v>
      </c>
      <c r="BH487" s="249"/>
    </row>
    <row r="488" spans="1:60" ht="30" hidden="1" customHeight="1" x14ac:dyDescent="0.35">
      <c r="A488" s="245" t="s">
        <v>1999</v>
      </c>
      <c r="B488" s="250">
        <v>1572</v>
      </c>
      <c r="C488" s="249">
        <v>2023</v>
      </c>
      <c r="D488" s="249"/>
      <c r="E488" s="249" t="s">
        <v>836</v>
      </c>
      <c r="F488" s="249" t="s">
        <v>813</v>
      </c>
      <c r="G488" s="250">
        <f t="shared" ca="1" si="86"/>
        <v>174</v>
      </c>
      <c r="H488" s="251">
        <v>45567</v>
      </c>
      <c r="I488" s="249">
        <f t="shared" si="89"/>
        <v>0</v>
      </c>
      <c r="J488" s="251">
        <v>45567</v>
      </c>
      <c r="K488" s="249" t="str">
        <f t="shared" si="87"/>
        <v>RETROATIVO</v>
      </c>
      <c r="L488" s="249" t="s">
        <v>5050</v>
      </c>
      <c r="M488" s="250">
        <v>3371</v>
      </c>
      <c r="N488" s="249" t="s">
        <v>1944</v>
      </c>
      <c r="O488" s="249" t="s">
        <v>816</v>
      </c>
      <c r="P488" s="249" t="s">
        <v>817</v>
      </c>
      <c r="Q488" s="249" t="s">
        <v>5051</v>
      </c>
      <c r="R488" s="249" t="s">
        <v>5052</v>
      </c>
      <c r="S488" s="248" t="s">
        <v>5053</v>
      </c>
      <c r="T488" s="285" t="s">
        <v>5054</v>
      </c>
      <c r="U488" s="251">
        <v>45567</v>
      </c>
      <c r="V488" s="235" t="s">
        <v>5055</v>
      </c>
      <c r="W488" s="251"/>
      <c r="X488" s="249"/>
      <c r="Y488" s="249" t="s">
        <v>825</v>
      </c>
      <c r="Z488" s="252" t="s">
        <v>2013</v>
      </c>
      <c r="AA488" s="252"/>
      <c r="AB488" s="252"/>
      <c r="AC488" s="252" t="s">
        <v>2014</v>
      </c>
      <c r="AD488" s="252">
        <v>11192</v>
      </c>
      <c r="AE488" s="331">
        <f t="shared" si="88"/>
        <v>0</v>
      </c>
      <c r="AF488" s="331">
        <v>30453.43</v>
      </c>
      <c r="AG488" s="329"/>
      <c r="AH488" s="335" t="s">
        <v>5056</v>
      </c>
      <c r="AI488" s="267"/>
      <c r="AJ488" s="265"/>
      <c r="AK488" s="249"/>
      <c r="AL488" s="253" t="s">
        <v>1276</v>
      </c>
      <c r="AM488" s="249" t="s">
        <v>1949</v>
      </c>
      <c r="AN488" s="249" t="s">
        <v>40</v>
      </c>
      <c r="AO488" s="249" t="s">
        <v>1132</v>
      </c>
      <c r="AP488" s="249"/>
      <c r="AQ488" s="269"/>
      <c r="AR488" s="249"/>
      <c r="AS488" s="249"/>
      <c r="AT488" s="251"/>
      <c r="AU488" s="251"/>
      <c r="AV488" s="251"/>
      <c r="AW488" s="251"/>
      <c r="AX488" s="251"/>
      <c r="AY488" s="250">
        <f t="shared" si="84"/>
        <v>0</v>
      </c>
      <c r="AZ488" s="250"/>
      <c r="BA488" s="250">
        <f t="shared" si="85"/>
        <v>30453.43</v>
      </c>
      <c r="BB488" s="272" t="s">
        <v>5057</v>
      </c>
      <c r="BC488" s="269"/>
      <c r="BD488" s="269"/>
      <c r="BE488" s="269"/>
      <c r="BF488" s="269"/>
      <c r="BG488" s="269"/>
      <c r="BH488" s="249"/>
    </row>
    <row r="489" spans="1:60" ht="30" hidden="1" customHeight="1" x14ac:dyDescent="0.35">
      <c r="A489" s="245" t="s">
        <v>1999</v>
      </c>
      <c r="B489" s="250">
        <v>1573</v>
      </c>
      <c r="C489" s="249">
        <v>2023</v>
      </c>
      <c r="D489" s="249"/>
      <c r="E489" s="249" t="s">
        <v>836</v>
      </c>
      <c r="F489" s="249" t="s">
        <v>813</v>
      </c>
      <c r="G489" s="250">
        <f t="shared" ca="1" si="86"/>
        <v>174</v>
      </c>
      <c r="H489" s="251">
        <v>45567</v>
      </c>
      <c r="I489" s="249">
        <f t="shared" si="89"/>
        <v>0</v>
      </c>
      <c r="J489" s="251">
        <v>45567</v>
      </c>
      <c r="K489" s="249" t="str">
        <f t="shared" si="87"/>
        <v>RETROATIVO</v>
      </c>
      <c r="L489" s="249" t="s">
        <v>5058</v>
      </c>
      <c r="M489" s="250">
        <v>3369</v>
      </c>
      <c r="N489" s="249" t="s">
        <v>1944</v>
      </c>
      <c r="O489" s="249" t="s">
        <v>816</v>
      </c>
      <c r="P489" s="249" t="s">
        <v>817</v>
      </c>
      <c r="Q489" s="249" t="s">
        <v>5051</v>
      </c>
      <c r="R489" s="249" t="s">
        <v>5052</v>
      </c>
      <c r="S489" s="248" t="s">
        <v>5053</v>
      </c>
      <c r="T489" s="285" t="s">
        <v>5059</v>
      </c>
      <c r="U489" s="251">
        <v>45155</v>
      </c>
      <c r="V489" s="235" t="s">
        <v>5055</v>
      </c>
      <c r="W489" s="251"/>
      <c r="X489" s="249"/>
      <c r="Y489" s="249" t="s">
        <v>825</v>
      </c>
      <c r="Z489" s="252" t="s">
        <v>2013</v>
      </c>
      <c r="AA489" s="252"/>
      <c r="AB489" s="252"/>
      <c r="AC489" s="252" t="s">
        <v>2014</v>
      </c>
      <c r="AD489" s="252">
        <v>2500</v>
      </c>
      <c r="AE489" s="331">
        <f t="shared" si="88"/>
        <v>0</v>
      </c>
      <c r="AF489" s="331">
        <v>13370</v>
      </c>
      <c r="AG489" s="329"/>
      <c r="AH489" s="335" t="s">
        <v>5060</v>
      </c>
      <c r="AI489" s="267"/>
      <c r="AJ489" s="265"/>
      <c r="AK489" s="249"/>
      <c r="AL489" s="253" t="s">
        <v>1276</v>
      </c>
      <c r="AM489" s="249" t="s">
        <v>1949</v>
      </c>
      <c r="AN489" s="249" t="s">
        <v>40</v>
      </c>
      <c r="AO489" s="249" t="s">
        <v>1132</v>
      </c>
      <c r="AP489" s="249"/>
      <c r="AQ489" s="269"/>
      <c r="AR489" s="249"/>
      <c r="AS489" s="249"/>
      <c r="AT489" s="251"/>
      <c r="AU489" s="251"/>
      <c r="AV489" s="251"/>
      <c r="AW489" s="251"/>
      <c r="AX489" s="251"/>
      <c r="AY489" s="250">
        <f t="shared" si="84"/>
        <v>0</v>
      </c>
      <c r="AZ489" s="250"/>
      <c r="BA489" s="250">
        <f t="shared" si="85"/>
        <v>13370</v>
      </c>
      <c r="BB489" s="272" t="s">
        <v>5061</v>
      </c>
      <c r="BC489" s="269"/>
      <c r="BD489" s="269"/>
      <c r="BE489" s="269"/>
      <c r="BF489" s="269"/>
      <c r="BG489" s="269"/>
      <c r="BH489" s="249"/>
    </row>
    <row r="490" spans="1:60" ht="30" hidden="1" customHeight="1" x14ac:dyDescent="0.35">
      <c r="A490" s="245" t="s">
        <v>1999</v>
      </c>
      <c r="B490" s="250">
        <v>1593</v>
      </c>
      <c r="C490" s="249">
        <v>2023</v>
      </c>
      <c r="D490" s="249"/>
      <c r="E490" s="249" t="s">
        <v>812</v>
      </c>
      <c r="F490" s="249" t="s">
        <v>813</v>
      </c>
      <c r="G490" s="250">
        <f t="shared" ca="1" si="86"/>
        <v>-154</v>
      </c>
      <c r="H490" s="251">
        <v>45231</v>
      </c>
      <c r="I490" s="249">
        <f t="shared" si="89"/>
        <v>8</v>
      </c>
      <c r="J490" s="251">
        <v>45239</v>
      </c>
      <c r="K490" s="249" t="str">
        <f t="shared" si="87"/>
        <v>FORA DE PRAZO</v>
      </c>
      <c r="L490" s="249" t="s">
        <v>5062</v>
      </c>
      <c r="M490" s="250">
        <v>3405</v>
      </c>
      <c r="N490" s="249" t="s">
        <v>914</v>
      </c>
      <c r="O490" s="249" t="s">
        <v>816</v>
      </c>
      <c r="P490" s="249" t="s">
        <v>817</v>
      </c>
      <c r="Q490" s="249" t="s">
        <v>5063</v>
      </c>
      <c r="R490" s="249" t="s">
        <v>5064</v>
      </c>
      <c r="S490" s="249" t="s">
        <v>5065</v>
      </c>
      <c r="T490" s="279" t="s">
        <v>5037</v>
      </c>
      <c r="U490" s="251">
        <v>45253</v>
      </c>
      <c r="V490" s="235" t="s">
        <v>5066</v>
      </c>
      <c r="W490" s="251">
        <v>45239</v>
      </c>
      <c r="X490" s="250">
        <f t="shared" ref="X490:X513" ca="1" si="91">W490-TODAY()</f>
        <v>-154</v>
      </c>
      <c r="Y490" s="249" t="s">
        <v>825</v>
      </c>
      <c r="Z490" s="252" t="s">
        <v>2013</v>
      </c>
      <c r="AA490" s="252" t="s">
        <v>825</v>
      </c>
      <c r="AB490" s="252" t="s">
        <v>825</v>
      </c>
      <c r="AC490" s="252" t="s">
        <v>2014</v>
      </c>
      <c r="AD490" s="252" t="s">
        <v>5067</v>
      </c>
      <c r="AE490" s="331">
        <f t="shared" si="88"/>
        <v>0</v>
      </c>
      <c r="AF490" s="331">
        <v>4250</v>
      </c>
      <c r="AG490" s="329"/>
      <c r="AH490" s="329">
        <v>4250</v>
      </c>
      <c r="AI490" s="267" t="s">
        <v>825</v>
      </c>
      <c r="AJ490" s="265" t="s">
        <v>825</v>
      </c>
      <c r="AK490" s="249" t="s">
        <v>825</v>
      </c>
      <c r="AL490" s="253" t="s">
        <v>2090</v>
      </c>
      <c r="AM490" s="249" t="s">
        <v>1949</v>
      </c>
      <c r="AN490" s="249" t="s">
        <v>28</v>
      </c>
      <c r="AO490" s="249" t="s">
        <v>1132</v>
      </c>
      <c r="AP490" s="249" t="s">
        <v>5068</v>
      </c>
      <c r="AQ490" s="271" t="s">
        <v>5069</v>
      </c>
      <c r="AR490" s="249" t="s">
        <v>5070</v>
      </c>
      <c r="AS490" s="249"/>
      <c r="AT490" s="251">
        <v>45252</v>
      </c>
      <c r="AU490" s="251">
        <v>45247</v>
      </c>
      <c r="AV490" s="251">
        <v>45247</v>
      </c>
      <c r="AW490" s="251">
        <v>45251</v>
      </c>
      <c r="AX490" s="251">
        <v>45253</v>
      </c>
      <c r="AY490" s="250">
        <f t="shared" si="84"/>
        <v>45253</v>
      </c>
      <c r="AZ490" s="250"/>
      <c r="BA490" s="250">
        <f t="shared" si="85"/>
        <v>4250</v>
      </c>
      <c r="BB490" s="271" t="s">
        <v>5071</v>
      </c>
      <c r="BC490" s="269"/>
      <c r="BD490" s="269"/>
      <c r="BE490" s="269"/>
      <c r="BF490" s="269"/>
      <c r="BG490" s="273">
        <v>44949</v>
      </c>
      <c r="BH490" s="249"/>
    </row>
    <row r="491" spans="1:60" ht="30" customHeight="1" x14ac:dyDescent="0.35">
      <c r="A491" s="245" t="s">
        <v>1999</v>
      </c>
      <c r="B491" s="250">
        <v>1594</v>
      </c>
      <c r="C491" s="249">
        <v>2023</v>
      </c>
      <c r="D491" s="249" t="s">
        <v>2197</v>
      </c>
      <c r="E491" s="249" t="s">
        <v>812</v>
      </c>
      <c r="F491" s="249" t="s">
        <v>813</v>
      </c>
      <c r="G491" s="250">
        <f t="shared" ca="1" si="86"/>
        <v>-153</v>
      </c>
      <c r="H491" s="251">
        <v>45231</v>
      </c>
      <c r="I491" s="249">
        <f t="shared" si="89"/>
        <v>9</v>
      </c>
      <c r="J491" s="251">
        <v>45240</v>
      </c>
      <c r="K491" s="249" t="str">
        <f t="shared" si="87"/>
        <v>FORA DE PRAZO</v>
      </c>
      <c r="L491" s="249" t="s">
        <v>5072</v>
      </c>
      <c r="M491" s="250">
        <v>3402</v>
      </c>
      <c r="N491" s="249" t="s">
        <v>914</v>
      </c>
      <c r="O491" s="249" t="s">
        <v>816</v>
      </c>
      <c r="P491" s="249" t="s">
        <v>817</v>
      </c>
      <c r="Q491" s="249" t="s">
        <v>4532</v>
      </c>
      <c r="R491" s="279" t="s">
        <v>4533</v>
      </c>
      <c r="S491" s="249" t="s">
        <v>4534</v>
      </c>
      <c r="T491" s="279" t="s">
        <v>5037</v>
      </c>
      <c r="U491" s="251">
        <v>45243</v>
      </c>
      <c r="V491" s="235" t="s">
        <v>4659</v>
      </c>
      <c r="W491" s="251">
        <v>45240</v>
      </c>
      <c r="X491" s="250">
        <f t="shared" ca="1" si="91"/>
        <v>-153</v>
      </c>
      <c r="Y491" s="249" t="s">
        <v>825</v>
      </c>
      <c r="Z491" s="252" t="s">
        <v>2013</v>
      </c>
      <c r="AA491" s="252" t="s">
        <v>825</v>
      </c>
      <c r="AB491" s="252" t="s">
        <v>825</v>
      </c>
      <c r="AC491" s="252" t="s">
        <v>2014</v>
      </c>
      <c r="AD491" s="252" t="s">
        <v>995</v>
      </c>
      <c r="AE491" s="331">
        <f t="shared" si="88"/>
        <v>0</v>
      </c>
      <c r="AF491" s="331">
        <v>5000</v>
      </c>
      <c r="AG491" s="329"/>
      <c r="AH491" s="335">
        <v>5000</v>
      </c>
      <c r="AI491" s="267" t="s">
        <v>825</v>
      </c>
      <c r="AJ491" s="265" t="s">
        <v>825</v>
      </c>
      <c r="AK491" s="249" t="s">
        <v>825</v>
      </c>
      <c r="AL491" s="253" t="s">
        <v>2484</v>
      </c>
      <c r="AM491" s="249" t="s">
        <v>1949</v>
      </c>
      <c r="AN491" s="249" t="s">
        <v>28</v>
      </c>
      <c r="AO491" s="249" t="s">
        <v>1132</v>
      </c>
      <c r="AP491" s="249" t="s">
        <v>4919</v>
      </c>
      <c r="AQ491" s="271" t="s">
        <v>4537</v>
      </c>
      <c r="AR491" s="249" t="s">
        <v>4920</v>
      </c>
      <c r="AS491" s="249"/>
      <c r="AT491" s="251">
        <v>45239</v>
      </c>
      <c r="AU491" s="251">
        <v>45236</v>
      </c>
      <c r="AV491" s="251">
        <v>45237</v>
      </c>
      <c r="AW491" s="251">
        <v>45239</v>
      </c>
      <c r="AX491" s="251">
        <v>45243</v>
      </c>
      <c r="AY491" s="250">
        <f t="shared" si="84"/>
        <v>45243</v>
      </c>
      <c r="AZ491" s="250"/>
      <c r="BA491" s="250">
        <f t="shared" si="85"/>
        <v>5000</v>
      </c>
      <c r="BB491" s="271" t="s">
        <v>5073</v>
      </c>
      <c r="BC491" s="237" t="s">
        <v>5074</v>
      </c>
      <c r="BD491" s="269"/>
      <c r="BE491" s="269"/>
      <c r="BF491" s="269"/>
      <c r="BG491" s="273">
        <v>44949</v>
      </c>
      <c r="BH491" s="249" t="s">
        <v>5075</v>
      </c>
    </row>
    <row r="492" spans="1:60" ht="30" hidden="1" customHeight="1" x14ac:dyDescent="0.35">
      <c r="A492" s="245" t="s">
        <v>1999</v>
      </c>
      <c r="B492" s="250">
        <v>1595</v>
      </c>
      <c r="C492" s="249">
        <v>2023</v>
      </c>
      <c r="D492" s="249"/>
      <c r="E492" s="249" t="s">
        <v>812</v>
      </c>
      <c r="F492" s="249" t="s">
        <v>813</v>
      </c>
      <c r="G492" s="250">
        <f t="shared" ca="1" si="86"/>
        <v>-143</v>
      </c>
      <c r="H492" s="251">
        <v>45231</v>
      </c>
      <c r="I492" s="249">
        <f t="shared" si="89"/>
        <v>19</v>
      </c>
      <c r="J492" s="251">
        <v>45250</v>
      </c>
      <c r="K492" s="249" t="str">
        <f t="shared" si="87"/>
        <v>DENTRO DO PRAZO</v>
      </c>
      <c r="L492" s="249" t="s">
        <v>5076</v>
      </c>
      <c r="M492" s="250">
        <v>3399</v>
      </c>
      <c r="N492" s="249" t="s">
        <v>914</v>
      </c>
      <c r="O492" s="249" t="s">
        <v>816</v>
      </c>
      <c r="P492" s="249" t="s">
        <v>1106</v>
      </c>
      <c r="Q492" s="249" t="s">
        <v>5077</v>
      </c>
      <c r="R492" s="279" t="s">
        <v>5077</v>
      </c>
      <c r="S492" s="249" t="s">
        <v>5078</v>
      </c>
      <c r="T492" s="249" t="s">
        <v>5079</v>
      </c>
      <c r="U492" s="251">
        <v>45254</v>
      </c>
      <c r="V492" s="235" t="s">
        <v>5080</v>
      </c>
      <c r="W492" s="251">
        <v>45353</v>
      </c>
      <c r="X492" s="250">
        <f t="shared" ca="1" si="91"/>
        <v>-40</v>
      </c>
      <c r="Y492" s="249" t="s">
        <v>3057</v>
      </c>
      <c r="Z492" s="252" t="s">
        <v>2013</v>
      </c>
      <c r="AA492" s="252" t="s">
        <v>825</v>
      </c>
      <c r="AB492" s="252" t="s">
        <v>825</v>
      </c>
      <c r="AC492" s="252" t="s">
        <v>2014</v>
      </c>
      <c r="AD492" s="252">
        <v>32957</v>
      </c>
      <c r="AE492" s="331">
        <f t="shared" si="88"/>
        <v>32957</v>
      </c>
      <c r="AF492" s="331"/>
      <c r="AG492" s="329"/>
      <c r="AH492" s="335" t="s">
        <v>5081</v>
      </c>
      <c r="AI492" s="267" t="s">
        <v>825</v>
      </c>
      <c r="AJ492" s="265" t="s">
        <v>825</v>
      </c>
      <c r="AK492" s="249" t="s">
        <v>825</v>
      </c>
      <c r="AL492" s="253" t="s">
        <v>1276</v>
      </c>
      <c r="AM492" s="249" t="s">
        <v>997</v>
      </c>
      <c r="AN492" s="249" t="s">
        <v>829</v>
      </c>
      <c r="AO492" s="249" t="s">
        <v>13</v>
      </c>
      <c r="AP492" s="248">
        <v>1532518125</v>
      </c>
      <c r="AQ492" s="271" t="s">
        <v>5082</v>
      </c>
      <c r="AR492" s="249" t="s">
        <v>5083</v>
      </c>
      <c r="AS492" s="249"/>
      <c r="AT492" s="251">
        <v>45238</v>
      </c>
      <c r="AU492" s="251">
        <v>45243</v>
      </c>
      <c r="AV492" s="251">
        <v>45244</v>
      </c>
      <c r="AW492" s="251">
        <v>45253</v>
      </c>
      <c r="AX492" s="251">
        <v>45254</v>
      </c>
      <c r="AY492" s="250">
        <f t="shared" si="84"/>
        <v>45254</v>
      </c>
      <c r="AZ492" s="250"/>
      <c r="BA492" s="250">
        <f t="shared" si="85"/>
        <v>32957</v>
      </c>
      <c r="BB492" s="271" t="s">
        <v>5084</v>
      </c>
      <c r="BC492" s="269"/>
      <c r="BD492" s="269"/>
      <c r="BE492" s="269"/>
      <c r="BF492" s="269"/>
      <c r="BG492" s="269"/>
      <c r="BH492" s="249"/>
    </row>
    <row r="493" spans="1:60" ht="30" hidden="1" customHeight="1" x14ac:dyDescent="0.35">
      <c r="A493" s="245" t="s">
        <v>1999</v>
      </c>
      <c r="B493" s="250">
        <v>1610</v>
      </c>
      <c r="C493" s="249">
        <v>2023</v>
      </c>
      <c r="D493" s="249"/>
      <c r="E493" s="249" t="s">
        <v>812</v>
      </c>
      <c r="F493" s="249" t="s">
        <v>813</v>
      </c>
      <c r="G493" s="250">
        <f t="shared" ca="1" si="86"/>
        <v>-149</v>
      </c>
      <c r="H493" s="251">
        <v>45237</v>
      </c>
      <c r="I493" s="249">
        <f t="shared" si="89"/>
        <v>7</v>
      </c>
      <c r="J493" s="251">
        <v>45244</v>
      </c>
      <c r="K493" s="249" t="str">
        <f t="shared" si="87"/>
        <v>FORA DE PRAZO</v>
      </c>
      <c r="L493" s="249" t="s">
        <v>5085</v>
      </c>
      <c r="M493" s="250">
        <v>3469</v>
      </c>
      <c r="N493" s="249" t="s">
        <v>879</v>
      </c>
      <c r="O493" s="249" t="s">
        <v>816</v>
      </c>
      <c r="P493" s="249" t="s">
        <v>817</v>
      </c>
      <c r="Q493" s="249" t="s">
        <v>3315</v>
      </c>
      <c r="R493" s="249" t="s">
        <v>5086</v>
      </c>
      <c r="S493" s="249" t="s">
        <v>3316</v>
      </c>
      <c r="T493" s="249" t="s">
        <v>5087</v>
      </c>
      <c r="U493" s="251">
        <v>45244</v>
      </c>
      <c r="V493" s="235" t="s">
        <v>5088</v>
      </c>
      <c r="W493" s="251">
        <v>45244</v>
      </c>
      <c r="X493" s="250">
        <f t="shared" ca="1" si="91"/>
        <v>-149</v>
      </c>
      <c r="Y493" s="249" t="s">
        <v>825</v>
      </c>
      <c r="Z493" s="252" t="s">
        <v>2013</v>
      </c>
      <c r="AA493" s="252" t="s">
        <v>825</v>
      </c>
      <c r="AB493" s="252" t="s">
        <v>825</v>
      </c>
      <c r="AC493" s="252" t="s">
        <v>2014</v>
      </c>
      <c r="AD493" s="252" t="s">
        <v>861</v>
      </c>
      <c r="AE493" s="331">
        <f t="shared" si="88"/>
        <v>0</v>
      </c>
      <c r="AF493" s="331">
        <v>2000</v>
      </c>
      <c r="AG493" s="329"/>
      <c r="AH493" s="335">
        <v>2000</v>
      </c>
      <c r="AI493" s="267" t="s">
        <v>825</v>
      </c>
      <c r="AJ493" s="265" t="s">
        <v>825</v>
      </c>
      <c r="AK493" s="249" t="s">
        <v>825</v>
      </c>
      <c r="AL493" s="253" t="s">
        <v>2484</v>
      </c>
      <c r="AM493" s="249" t="s">
        <v>828</v>
      </c>
      <c r="AN493" s="249" t="s">
        <v>39</v>
      </c>
      <c r="AO493" s="249" t="s">
        <v>1132</v>
      </c>
      <c r="AP493" s="249" t="s">
        <v>5089</v>
      </c>
      <c r="AQ493" s="269" t="s">
        <v>5090</v>
      </c>
      <c r="AR493" s="249" t="s">
        <v>5091</v>
      </c>
      <c r="AS493" s="249"/>
      <c r="AT493" s="251">
        <v>45240</v>
      </c>
      <c r="AU493" s="251">
        <v>45238</v>
      </c>
      <c r="AV493" s="251">
        <v>45238</v>
      </c>
      <c r="AW493" s="251">
        <v>45240</v>
      </c>
      <c r="AX493" s="251">
        <v>45274</v>
      </c>
      <c r="AY493" s="250">
        <f t="shared" si="84"/>
        <v>45274</v>
      </c>
      <c r="AZ493" s="250"/>
      <c r="BA493" s="250">
        <f t="shared" si="85"/>
        <v>2000</v>
      </c>
      <c r="BB493" s="271" t="s">
        <v>5092</v>
      </c>
      <c r="BC493" s="269"/>
      <c r="BD493" s="269"/>
      <c r="BE493" s="269"/>
      <c r="BF493" s="269"/>
      <c r="BG493" s="273">
        <v>45314</v>
      </c>
      <c r="BH493" s="249"/>
    </row>
    <row r="494" spans="1:60" ht="30" hidden="1" customHeight="1" x14ac:dyDescent="0.35">
      <c r="A494" s="245" t="s">
        <v>1999</v>
      </c>
      <c r="B494" s="250">
        <v>1611</v>
      </c>
      <c r="C494" s="249">
        <v>2023</v>
      </c>
      <c r="D494" s="249"/>
      <c r="E494" s="249" t="s">
        <v>836</v>
      </c>
      <c r="F494" s="249" t="s">
        <v>813</v>
      </c>
      <c r="G494" s="250">
        <f t="shared" ca="1" si="86"/>
        <v>-153</v>
      </c>
      <c r="H494" s="251">
        <v>45238</v>
      </c>
      <c r="I494" s="249">
        <f t="shared" si="89"/>
        <v>2</v>
      </c>
      <c r="J494" s="253">
        <v>45240</v>
      </c>
      <c r="K494" s="249" t="str">
        <f t="shared" si="87"/>
        <v>FORA DE PRAZO</v>
      </c>
      <c r="L494" s="249" t="s">
        <v>5093</v>
      </c>
      <c r="M494" s="250">
        <v>3515</v>
      </c>
      <c r="N494" s="249" t="s">
        <v>914</v>
      </c>
      <c r="O494" s="249" t="s">
        <v>816</v>
      </c>
      <c r="P494" s="249" t="s">
        <v>1029</v>
      </c>
      <c r="Q494" s="249" t="s">
        <v>5094</v>
      </c>
      <c r="R494" s="249" t="s">
        <v>5094</v>
      </c>
      <c r="S494" s="249" t="s">
        <v>5095</v>
      </c>
      <c r="T494" s="249" t="s">
        <v>5096</v>
      </c>
      <c r="U494" s="251">
        <v>45240</v>
      </c>
      <c r="V494" s="235" t="s">
        <v>5097</v>
      </c>
      <c r="W494" s="251"/>
      <c r="X494" s="250">
        <f t="shared" ca="1" si="91"/>
        <v>-45393</v>
      </c>
      <c r="Y494" s="249" t="s">
        <v>825</v>
      </c>
      <c r="Z494" s="252" t="s">
        <v>2013</v>
      </c>
      <c r="AA494" s="252" t="s">
        <v>825</v>
      </c>
      <c r="AB494" s="252" t="s">
        <v>825</v>
      </c>
      <c r="AC494" s="252" t="s">
        <v>2014</v>
      </c>
      <c r="AD494" s="252">
        <v>15840</v>
      </c>
      <c r="AE494" s="331">
        <f t="shared" si="88"/>
        <v>2613.6</v>
      </c>
      <c r="AF494" s="331"/>
      <c r="AG494" s="329"/>
      <c r="AH494" s="329">
        <v>2613.6</v>
      </c>
      <c r="AI494" s="267" t="s">
        <v>825</v>
      </c>
      <c r="AJ494" s="265" t="s">
        <v>825</v>
      </c>
      <c r="AK494" s="249" t="s">
        <v>825</v>
      </c>
      <c r="AL494" s="253" t="s">
        <v>1276</v>
      </c>
      <c r="AM494" s="249" t="s">
        <v>1581</v>
      </c>
      <c r="AN494" s="249" t="s">
        <v>1582</v>
      </c>
      <c r="AO494" s="249" t="s">
        <v>1132</v>
      </c>
      <c r="AP494" s="249" t="s">
        <v>5098</v>
      </c>
      <c r="AQ494" s="270" t="s">
        <v>5099</v>
      </c>
      <c r="AR494" s="249" t="s">
        <v>5100</v>
      </c>
      <c r="AS494" s="253">
        <v>45239</v>
      </c>
      <c r="AT494" s="253">
        <v>45239</v>
      </c>
      <c r="AU494" s="253">
        <v>45239</v>
      </c>
      <c r="AV494" s="253">
        <v>45240</v>
      </c>
      <c r="AW494" s="253">
        <v>45240</v>
      </c>
      <c r="AX494" s="253">
        <v>45244</v>
      </c>
      <c r="AY494" s="250">
        <f t="shared" si="84"/>
        <v>5</v>
      </c>
      <c r="AZ494" s="250"/>
      <c r="BA494" s="250">
        <f t="shared" si="85"/>
        <v>2613.6</v>
      </c>
      <c r="BB494" s="272" t="s">
        <v>5101</v>
      </c>
      <c r="BC494" s="269"/>
      <c r="BD494" s="269"/>
      <c r="BE494" s="269"/>
      <c r="BF494" s="269"/>
      <c r="BG494" s="269" t="s">
        <v>2049</v>
      </c>
      <c r="BH494" s="249"/>
    </row>
    <row r="495" spans="1:60" ht="30" hidden="1" customHeight="1" x14ac:dyDescent="0.35">
      <c r="A495" s="245" t="s">
        <v>1999</v>
      </c>
      <c r="B495" s="250">
        <v>1612</v>
      </c>
      <c r="C495" s="249">
        <v>2023</v>
      </c>
      <c r="D495" s="249"/>
      <c r="E495" s="249" t="s">
        <v>812</v>
      </c>
      <c r="F495" s="249" t="s">
        <v>813</v>
      </c>
      <c r="G495" s="250">
        <f t="shared" ca="1" si="86"/>
        <v>-152</v>
      </c>
      <c r="H495" s="251">
        <v>45238</v>
      </c>
      <c r="I495" s="249">
        <f t="shared" si="89"/>
        <v>3</v>
      </c>
      <c r="J495" s="251">
        <v>45241</v>
      </c>
      <c r="K495" s="249" t="str">
        <f t="shared" si="87"/>
        <v>FORA DE PRAZO</v>
      </c>
      <c r="L495" s="249" t="s">
        <v>5102</v>
      </c>
      <c r="M495" s="250">
        <v>3488</v>
      </c>
      <c r="N495" s="249" t="s">
        <v>1016</v>
      </c>
      <c r="O495" s="249" t="s">
        <v>816</v>
      </c>
      <c r="P495" s="249" t="s">
        <v>817</v>
      </c>
      <c r="Q495" s="249" t="s">
        <v>5103</v>
      </c>
      <c r="R495" s="279" t="s">
        <v>5104</v>
      </c>
      <c r="S495" s="249" t="s">
        <v>5105</v>
      </c>
      <c r="T495" s="249" t="s">
        <v>5106</v>
      </c>
      <c r="U495" s="251">
        <v>45246</v>
      </c>
      <c r="V495" s="235" t="s">
        <v>5107</v>
      </c>
      <c r="W495" s="251">
        <v>45241</v>
      </c>
      <c r="X495" s="250">
        <f t="shared" ca="1" si="91"/>
        <v>-152</v>
      </c>
      <c r="Y495" s="249" t="s">
        <v>825</v>
      </c>
      <c r="Z495" s="252" t="s">
        <v>2013</v>
      </c>
      <c r="AA495" s="252" t="s">
        <v>825</v>
      </c>
      <c r="AB495" s="252" t="s">
        <v>825</v>
      </c>
      <c r="AC495" s="252" t="s">
        <v>2014</v>
      </c>
      <c r="AD495" s="252">
        <v>1500</v>
      </c>
      <c r="AE495" s="331">
        <f t="shared" si="88"/>
        <v>1260</v>
      </c>
      <c r="AF495" s="331"/>
      <c r="AG495" s="329"/>
      <c r="AH495" s="329">
        <v>1260</v>
      </c>
      <c r="AI495" s="267" t="s">
        <v>825</v>
      </c>
      <c r="AJ495" s="265" t="s">
        <v>825</v>
      </c>
      <c r="AK495" s="249" t="s">
        <v>825</v>
      </c>
      <c r="AL495" s="253" t="s">
        <v>2484</v>
      </c>
      <c r="AM495" s="249" t="s">
        <v>1948</v>
      </c>
      <c r="AN495" s="249" t="s">
        <v>26</v>
      </c>
      <c r="AO495" s="249" t="s">
        <v>1132</v>
      </c>
      <c r="AP495" s="249" t="s">
        <v>5108</v>
      </c>
      <c r="AQ495" s="271" t="s">
        <v>5109</v>
      </c>
      <c r="AR495" s="249" t="s">
        <v>5110</v>
      </c>
      <c r="AS495" s="249"/>
      <c r="AT495" s="251">
        <v>45244</v>
      </c>
      <c r="AU495" s="251">
        <v>45240</v>
      </c>
      <c r="AV495" s="251">
        <v>45243</v>
      </c>
      <c r="AW495" s="251">
        <v>45213</v>
      </c>
      <c r="AX495" s="251">
        <v>45246</v>
      </c>
      <c r="AY495" s="250">
        <f t="shared" si="84"/>
        <v>45246</v>
      </c>
      <c r="AZ495" s="250"/>
      <c r="BA495" s="250">
        <f t="shared" si="85"/>
        <v>1260</v>
      </c>
      <c r="BB495" s="271" t="s">
        <v>5111</v>
      </c>
      <c r="BC495" s="269"/>
      <c r="BD495" s="269"/>
      <c r="BE495" s="269"/>
      <c r="BF495" s="269"/>
      <c r="BG495" s="273">
        <v>45314</v>
      </c>
      <c r="BH495" s="249"/>
    </row>
    <row r="496" spans="1:60" ht="30" hidden="1" customHeight="1" x14ac:dyDescent="0.35">
      <c r="A496" s="245" t="s">
        <v>1999</v>
      </c>
      <c r="B496" s="250">
        <v>1620</v>
      </c>
      <c r="C496" s="249">
        <v>2023</v>
      </c>
      <c r="D496" s="249"/>
      <c r="E496" s="249" t="s">
        <v>812</v>
      </c>
      <c r="F496" s="249" t="s">
        <v>1402</v>
      </c>
      <c r="G496" s="250">
        <f t="shared" ca="1" si="86"/>
        <v>-153</v>
      </c>
      <c r="H496" s="251">
        <v>45239</v>
      </c>
      <c r="I496" s="249">
        <f t="shared" si="89"/>
        <v>1</v>
      </c>
      <c r="J496" s="251">
        <v>45240</v>
      </c>
      <c r="K496" s="249" t="str">
        <f t="shared" si="87"/>
        <v>FORA DE PRAZO</v>
      </c>
      <c r="L496" s="249" t="s">
        <v>5112</v>
      </c>
      <c r="M496" s="250">
        <v>3519</v>
      </c>
      <c r="N496" s="249" t="s">
        <v>879</v>
      </c>
      <c r="O496" s="249" t="s">
        <v>816</v>
      </c>
      <c r="P496" s="249" t="s">
        <v>817</v>
      </c>
      <c r="Q496" s="249" t="s">
        <v>5113</v>
      </c>
      <c r="R496" s="293" t="s">
        <v>5114</v>
      </c>
      <c r="S496" s="249" t="s">
        <v>5115</v>
      </c>
      <c r="T496" s="249" t="s">
        <v>5116</v>
      </c>
      <c r="U496" s="251" t="s">
        <v>1921</v>
      </c>
      <c r="V496" s="235" t="s">
        <v>5097</v>
      </c>
      <c r="W496" s="251">
        <v>45266</v>
      </c>
      <c r="X496" s="250">
        <f t="shared" ca="1" si="91"/>
        <v>-127</v>
      </c>
      <c r="Y496" s="249" t="s">
        <v>825</v>
      </c>
      <c r="Z496" s="252" t="s">
        <v>2013</v>
      </c>
      <c r="AA496" s="252" t="s">
        <v>825</v>
      </c>
      <c r="AB496" s="252" t="s">
        <v>825</v>
      </c>
      <c r="AC496" s="252" t="s">
        <v>2014</v>
      </c>
      <c r="AD496" s="252" t="s">
        <v>5117</v>
      </c>
      <c r="AE496" s="331">
        <f t="shared" si="88"/>
        <v>0</v>
      </c>
      <c r="AF496" s="331"/>
      <c r="AG496" s="329"/>
      <c r="AH496" s="329">
        <v>0</v>
      </c>
      <c r="AI496" s="267" t="s">
        <v>825</v>
      </c>
      <c r="AJ496" s="265" t="s">
        <v>825</v>
      </c>
      <c r="AK496" s="249" t="s">
        <v>825</v>
      </c>
      <c r="AL496" s="253" t="s">
        <v>2484</v>
      </c>
      <c r="AM496" s="249" t="s">
        <v>828</v>
      </c>
      <c r="AN496" s="249" t="s">
        <v>39</v>
      </c>
      <c r="AO496" s="249" t="s">
        <v>1132</v>
      </c>
      <c r="AP496" s="248"/>
      <c r="AQ496" s="270" t="s">
        <v>5118</v>
      </c>
      <c r="AR496" s="249" t="s">
        <v>5119</v>
      </c>
      <c r="AS496" s="249"/>
      <c r="AT496" s="251"/>
      <c r="AU496" s="251"/>
      <c r="AV496" s="251"/>
      <c r="AW496" s="251"/>
      <c r="AX496" s="251"/>
      <c r="AY496" s="250">
        <f t="shared" si="84"/>
        <v>0</v>
      </c>
      <c r="AZ496" s="250"/>
      <c r="BA496" s="250">
        <f t="shared" si="85"/>
        <v>0</v>
      </c>
      <c r="BB496" s="269"/>
      <c r="BC496" s="269"/>
      <c r="BD496" s="269"/>
      <c r="BE496" s="269"/>
      <c r="BF496" s="269"/>
      <c r="BG496" s="273">
        <v>45314</v>
      </c>
      <c r="BH496" s="283" t="s">
        <v>5120</v>
      </c>
    </row>
    <row r="497" spans="1:60" s="414" customFormat="1" ht="30" hidden="1" customHeight="1" x14ac:dyDescent="0.35">
      <c r="A497" s="418" t="s">
        <v>1999</v>
      </c>
      <c r="B497" s="303">
        <v>1623</v>
      </c>
      <c r="C497" s="249">
        <v>2023</v>
      </c>
      <c r="D497" s="249"/>
      <c r="E497" s="249" t="s">
        <v>836</v>
      </c>
      <c r="F497" s="249" t="s">
        <v>813</v>
      </c>
      <c r="G497" s="250">
        <f t="shared" ca="1" si="86"/>
        <v>-176</v>
      </c>
      <c r="H497" s="251">
        <v>45239</v>
      </c>
      <c r="I497" s="249">
        <f t="shared" si="89"/>
        <v>-22</v>
      </c>
      <c r="J497" s="251">
        <v>45217</v>
      </c>
      <c r="K497" s="249" t="str">
        <f t="shared" si="87"/>
        <v>RETROATIVO</v>
      </c>
      <c r="L497" s="249" t="s">
        <v>5121</v>
      </c>
      <c r="M497" s="250">
        <v>3440</v>
      </c>
      <c r="N497" s="249" t="s">
        <v>839</v>
      </c>
      <c r="O497" s="287" t="s">
        <v>840</v>
      </c>
      <c r="P497" s="249" t="s">
        <v>841</v>
      </c>
      <c r="Q497" s="287" t="s">
        <v>2603</v>
      </c>
      <c r="R497" s="249"/>
      <c r="S497" s="248" t="s">
        <v>2604</v>
      </c>
      <c r="T497" s="287" t="s">
        <v>5122</v>
      </c>
      <c r="U497" s="251">
        <v>45583</v>
      </c>
      <c r="V497" s="407" t="s">
        <v>5123</v>
      </c>
      <c r="W497" s="251">
        <v>45948</v>
      </c>
      <c r="X497" s="250">
        <f t="shared" ca="1" si="91"/>
        <v>555</v>
      </c>
      <c r="Y497" s="249" t="s">
        <v>825</v>
      </c>
      <c r="Z497" s="252" t="s">
        <v>2013</v>
      </c>
      <c r="AA497" s="252" t="s">
        <v>825</v>
      </c>
      <c r="AB497" s="252" t="s">
        <v>825</v>
      </c>
      <c r="AC497" s="252"/>
      <c r="AD497" s="252">
        <v>76</v>
      </c>
      <c r="AE497" s="408" t="s">
        <v>2182</v>
      </c>
      <c r="AF497" s="408"/>
      <c r="AG497" s="408"/>
      <c r="AH497" s="408"/>
      <c r="AI497" s="267" t="s">
        <v>825</v>
      </c>
      <c r="AJ497" s="265" t="s">
        <v>825</v>
      </c>
      <c r="AK497" s="249" t="s">
        <v>825</v>
      </c>
      <c r="AL497" s="253" t="s">
        <v>847</v>
      </c>
      <c r="AM497" s="249" t="s">
        <v>841</v>
      </c>
      <c r="AN497" s="249" t="s">
        <v>16</v>
      </c>
      <c r="AO497" s="249" t="s">
        <v>13</v>
      </c>
      <c r="AP497" s="248"/>
      <c r="AQ497" s="270"/>
      <c r="AR497" s="249"/>
      <c r="AS497" s="249"/>
      <c r="AT497" s="251">
        <v>45240</v>
      </c>
      <c r="AU497" s="251">
        <v>45240</v>
      </c>
      <c r="AV497" s="251">
        <v>45240</v>
      </c>
      <c r="AW497" s="251">
        <v>45240</v>
      </c>
      <c r="AX497" s="251">
        <v>45240</v>
      </c>
      <c r="AY497" s="250">
        <f t="shared" si="84"/>
        <v>45240</v>
      </c>
      <c r="AZ497" s="250"/>
      <c r="BA497" s="303">
        <f t="shared" si="85"/>
        <v>0</v>
      </c>
      <c r="BB497" s="416" t="s">
        <v>5124</v>
      </c>
      <c r="BC497" s="269"/>
      <c r="BD497" s="269"/>
      <c r="BE497" s="269"/>
      <c r="BF497" s="269"/>
      <c r="BG497" s="269"/>
      <c r="BH497" s="249"/>
    </row>
    <row r="498" spans="1:60" s="395" customFormat="1" ht="30" hidden="1" customHeight="1" x14ac:dyDescent="0.35">
      <c r="A498" s="398" t="s">
        <v>1999</v>
      </c>
      <c r="B498" s="383">
        <v>1624</v>
      </c>
      <c r="C498" s="249">
        <v>2023</v>
      </c>
      <c r="D498" s="249"/>
      <c r="E498" s="249" t="s">
        <v>836</v>
      </c>
      <c r="F498" s="249" t="s">
        <v>813</v>
      </c>
      <c r="G498" s="250">
        <f t="shared" ca="1" si="86"/>
        <v>-153</v>
      </c>
      <c r="H498" s="251">
        <v>45239</v>
      </c>
      <c r="I498" s="249">
        <f t="shared" si="89"/>
        <v>1</v>
      </c>
      <c r="J498" s="251">
        <v>45240</v>
      </c>
      <c r="K498" s="249" t="str">
        <f t="shared" si="87"/>
        <v>FORA DE PRAZO</v>
      </c>
      <c r="L498" s="249" t="s">
        <v>5125</v>
      </c>
      <c r="M498" s="250">
        <v>4007</v>
      </c>
      <c r="N498" s="249" t="s">
        <v>839</v>
      </c>
      <c r="O498" s="384" t="s">
        <v>840</v>
      </c>
      <c r="P498" s="249" t="s">
        <v>841</v>
      </c>
      <c r="Q498" s="384" t="s">
        <v>2772</v>
      </c>
      <c r="R498" s="249" t="s">
        <v>5126</v>
      </c>
      <c r="S498" s="249" t="s">
        <v>2773</v>
      </c>
      <c r="T498" s="384" t="s">
        <v>5127</v>
      </c>
      <c r="U498" s="251">
        <v>45205</v>
      </c>
      <c r="V498" s="141" t="s">
        <v>5128</v>
      </c>
      <c r="W498" s="251">
        <v>45437</v>
      </c>
      <c r="X498" s="250">
        <f t="shared" ca="1" si="91"/>
        <v>44</v>
      </c>
      <c r="Y498" s="249" t="s">
        <v>825</v>
      </c>
      <c r="Z498" s="386" t="s">
        <v>5129</v>
      </c>
      <c r="AA498" s="252" t="s">
        <v>825</v>
      </c>
      <c r="AB498" s="386" t="s">
        <v>5130</v>
      </c>
      <c r="AC498" s="386" t="s">
        <v>2014</v>
      </c>
      <c r="AD498" s="386">
        <v>44704</v>
      </c>
      <c r="AE498" s="387">
        <f>AG498+AH498-AF498</f>
        <v>3688.08</v>
      </c>
      <c r="AF498" s="386"/>
      <c r="AG498" s="388"/>
      <c r="AH498" s="388">
        <v>3688.08</v>
      </c>
      <c r="AI498" s="267" t="s">
        <v>825</v>
      </c>
      <c r="AJ498" s="265" t="s">
        <v>825</v>
      </c>
      <c r="AK498" s="249" t="s">
        <v>825</v>
      </c>
      <c r="AL498" s="253" t="s">
        <v>847</v>
      </c>
      <c r="AM498" s="249" t="s">
        <v>841</v>
      </c>
      <c r="AN498" s="249" t="s">
        <v>16</v>
      </c>
      <c r="AO498" s="249" t="s">
        <v>13</v>
      </c>
      <c r="AP498" s="248"/>
      <c r="AQ498" s="270"/>
      <c r="AR498" s="249"/>
      <c r="AS498" s="249"/>
      <c r="AT498" s="251">
        <v>45240</v>
      </c>
      <c r="AU498" s="251">
        <v>45240</v>
      </c>
      <c r="AV498" s="251">
        <v>45240</v>
      </c>
      <c r="AW498" s="251">
        <v>45240</v>
      </c>
      <c r="AX498" s="251">
        <v>45240</v>
      </c>
      <c r="AY498" s="250">
        <f t="shared" si="84"/>
        <v>45240</v>
      </c>
      <c r="AZ498" s="250"/>
      <c r="BA498" s="250">
        <f t="shared" si="85"/>
        <v>3688.08</v>
      </c>
      <c r="BB498" s="400" t="s">
        <v>5131</v>
      </c>
      <c r="BC498" s="269"/>
      <c r="BD498" s="269"/>
      <c r="BE498" s="269"/>
      <c r="BF498" s="269"/>
      <c r="BG498" s="269"/>
      <c r="BH498" s="249"/>
    </row>
    <row r="499" spans="1:60" s="414" customFormat="1" ht="30" hidden="1" customHeight="1" x14ac:dyDescent="0.35">
      <c r="A499" s="418" t="s">
        <v>1999</v>
      </c>
      <c r="B499" s="303">
        <v>1626</v>
      </c>
      <c r="C499" s="249">
        <v>2023</v>
      </c>
      <c r="D499" s="249"/>
      <c r="E499" s="249" t="s">
        <v>836</v>
      </c>
      <c r="F499" s="249" t="s">
        <v>813</v>
      </c>
      <c r="G499" s="250">
        <f t="shared" ca="1" si="86"/>
        <v>-223</v>
      </c>
      <c r="H499" s="251">
        <v>45240</v>
      </c>
      <c r="I499" s="249">
        <f t="shared" si="89"/>
        <v>-70</v>
      </c>
      <c r="J499" s="251">
        <v>45170</v>
      </c>
      <c r="K499" s="249" t="str">
        <f t="shared" si="87"/>
        <v>RETROATIVO</v>
      </c>
      <c r="L499" s="249" t="s">
        <v>5132</v>
      </c>
      <c r="M499" s="250">
        <v>3335</v>
      </c>
      <c r="N499" s="249" t="s">
        <v>839</v>
      </c>
      <c r="O499" s="287" t="s">
        <v>840</v>
      </c>
      <c r="P499" s="249" t="s">
        <v>1029</v>
      </c>
      <c r="Q499" s="287" t="s">
        <v>2729</v>
      </c>
      <c r="R499" s="249" t="s">
        <v>2730</v>
      </c>
      <c r="S499" s="249" t="s">
        <v>2731</v>
      </c>
      <c r="T499" s="287" t="s">
        <v>2732</v>
      </c>
      <c r="U499" s="251">
        <v>45246</v>
      </c>
      <c r="V499" s="407" t="s">
        <v>4421</v>
      </c>
      <c r="W499" s="251">
        <v>45536</v>
      </c>
      <c r="X499" s="250">
        <f t="shared" ca="1" si="91"/>
        <v>143</v>
      </c>
      <c r="Y499" s="249" t="s">
        <v>921</v>
      </c>
      <c r="Z499" s="252">
        <v>8040</v>
      </c>
      <c r="AA499" s="252" t="s">
        <v>825</v>
      </c>
      <c r="AB499" s="252" t="s">
        <v>825</v>
      </c>
      <c r="AC499" s="252"/>
      <c r="AD499" s="252">
        <f>Z499*12</f>
        <v>96480</v>
      </c>
      <c r="AE499" s="408" t="s">
        <v>2182</v>
      </c>
      <c r="AF499" s="408"/>
      <c r="AG499" s="408"/>
      <c r="AH499" s="415" t="s">
        <v>5133</v>
      </c>
      <c r="AI499" s="267">
        <v>0</v>
      </c>
      <c r="AJ499" s="265">
        <v>45536</v>
      </c>
      <c r="AK499" s="249" t="s">
        <v>1114</v>
      </c>
      <c r="AL499" s="253" t="s">
        <v>1930</v>
      </c>
      <c r="AM499" s="249" t="s">
        <v>1035</v>
      </c>
      <c r="AN499" s="249" t="s">
        <v>19</v>
      </c>
      <c r="AO499" s="249" t="s">
        <v>13</v>
      </c>
      <c r="AP499" s="249"/>
      <c r="AQ499" s="269"/>
      <c r="AR499" s="249"/>
      <c r="AS499" s="253">
        <v>45229</v>
      </c>
      <c r="AT499" s="253">
        <v>45231</v>
      </c>
      <c r="AU499" s="253">
        <v>45235</v>
      </c>
      <c r="AV499" s="253">
        <v>45247</v>
      </c>
      <c r="AW499" s="253">
        <v>45247</v>
      </c>
      <c r="AX499" s="253">
        <v>45257</v>
      </c>
      <c r="AY499" s="250">
        <f t="shared" si="84"/>
        <v>28</v>
      </c>
      <c r="AZ499" s="250"/>
      <c r="BA499" s="303">
        <f t="shared" si="85"/>
        <v>8040</v>
      </c>
      <c r="BB499" s="420" t="s">
        <v>5134</v>
      </c>
      <c r="BC499" s="269"/>
      <c r="BD499" s="269"/>
      <c r="BE499" s="269"/>
      <c r="BF499" s="254"/>
      <c r="BG499" s="269"/>
      <c r="BH499" s="249"/>
    </row>
    <row r="500" spans="1:60" ht="30" hidden="1" customHeight="1" x14ac:dyDescent="0.35">
      <c r="A500" s="245" t="s">
        <v>1999</v>
      </c>
      <c r="B500" s="245">
        <v>1627</v>
      </c>
      <c r="C500" s="239">
        <v>2023</v>
      </c>
      <c r="D500" s="239"/>
      <c r="E500" s="239" t="s">
        <v>812</v>
      </c>
      <c r="F500" s="249" t="s">
        <v>813</v>
      </c>
      <c r="G500" s="250">
        <f t="shared" ca="1" si="86"/>
        <v>-155</v>
      </c>
      <c r="H500" s="240">
        <v>45243</v>
      </c>
      <c r="I500" s="239">
        <f t="shared" si="89"/>
        <v>-5</v>
      </c>
      <c r="J500" s="240">
        <v>45238</v>
      </c>
      <c r="K500" s="239" t="str">
        <f t="shared" si="87"/>
        <v>RETROATIVO</v>
      </c>
      <c r="L500" s="239" t="s">
        <v>5135</v>
      </c>
      <c r="M500" s="245">
        <v>3577</v>
      </c>
      <c r="N500" s="239" t="s">
        <v>914</v>
      </c>
      <c r="O500" s="239" t="s">
        <v>816</v>
      </c>
      <c r="P500" s="239" t="s">
        <v>817</v>
      </c>
      <c r="Q500" s="239" t="s">
        <v>5136</v>
      </c>
      <c r="R500" s="239" t="s">
        <v>5137</v>
      </c>
      <c r="S500" s="239" t="s">
        <v>5138</v>
      </c>
      <c r="T500" s="239" t="s">
        <v>5139</v>
      </c>
      <c r="U500" s="240">
        <v>45257</v>
      </c>
      <c r="V500" s="240" t="s">
        <v>5140</v>
      </c>
      <c r="W500" s="240">
        <v>45240</v>
      </c>
      <c r="X500" s="245">
        <f t="shared" ca="1" si="91"/>
        <v>-153</v>
      </c>
      <c r="Y500" s="239" t="s">
        <v>846</v>
      </c>
      <c r="Z500" s="252" t="s">
        <v>824</v>
      </c>
      <c r="AA500" s="252" t="s">
        <v>825</v>
      </c>
      <c r="AB500" s="252" t="s">
        <v>825</v>
      </c>
      <c r="AC500" s="252" t="s">
        <v>2014</v>
      </c>
      <c r="AD500" s="246" t="s">
        <v>1464</v>
      </c>
      <c r="AE500" s="331">
        <f t="shared" ref="AE500:AE507" si="92">AG500+AH500-AF500</f>
        <v>0</v>
      </c>
      <c r="AF500" s="332">
        <v>6000</v>
      </c>
      <c r="AG500" s="347"/>
      <c r="AH500" s="335" t="s">
        <v>4651</v>
      </c>
      <c r="AI500" s="266" t="s">
        <v>825</v>
      </c>
      <c r="AJ500" s="264" t="s">
        <v>825</v>
      </c>
      <c r="AK500" s="239" t="s">
        <v>825</v>
      </c>
      <c r="AL500" s="253" t="s">
        <v>2484</v>
      </c>
      <c r="AM500" s="239" t="s">
        <v>873</v>
      </c>
      <c r="AN500" s="239" t="s">
        <v>28</v>
      </c>
      <c r="AO500" s="249" t="s">
        <v>1132</v>
      </c>
      <c r="AP500" s="239">
        <v>11964320476</v>
      </c>
      <c r="AQ500" s="274" t="s">
        <v>5141</v>
      </c>
      <c r="AR500" s="239" t="s">
        <v>5142</v>
      </c>
      <c r="AS500" s="239"/>
      <c r="AT500" s="240">
        <v>45254</v>
      </c>
      <c r="AU500" s="240">
        <v>45244</v>
      </c>
      <c r="AV500" s="240">
        <v>45246</v>
      </c>
      <c r="AW500" s="240">
        <v>45254</v>
      </c>
      <c r="AX500" s="240">
        <v>45257</v>
      </c>
      <c r="AY500" s="250">
        <f t="shared" si="84"/>
        <v>45257</v>
      </c>
      <c r="AZ500" s="250"/>
      <c r="BA500" s="250">
        <f t="shared" si="85"/>
        <v>6000</v>
      </c>
      <c r="BB500" s="274" t="s">
        <v>5143</v>
      </c>
      <c r="BC500" s="247"/>
      <c r="BD500" s="247"/>
      <c r="BE500" s="247"/>
      <c r="BF500" s="247"/>
      <c r="BG500" s="273">
        <v>44949</v>
      </c>
      <c r="BH500" s="239"/>
    </row>
    <row r="501" spans="1:60" ht="30" hidden="1" customHeight="1" x14ac:dyDescent="0.3">
      <c r="A501" s="245" t="s">
        <v>1999</v>
      </c>
      <c r="B501" s="245">
        <v>1628</v>
      </c>
      <c r="C501" s="239">
        <v>2023</v>
      </c>
      <c r="D501" s="239"/>
      <c r="E501" s="239" t="s">
        <v>812</v>
      </c>
      <c r="F501" s="249" t="s">
        <v>813</v>
      </c>
      <c r="G501" s="250">
        <f t="shared" ca="1" si="86"/>
        <v>-162</v>
      </c>
      <c r="H501" s="240">
        <v>45243</v>
      </c>
      <c r="I501" s="239">
        <f t="shared" si="89"/>
        <v>-12</v>
      </c>
      <c r="J501" s="240">
        <v>45231</v>
      </c>
      <c r="K501" s="239" t="str">
        <f t="shared" si="87"/>
        <v>RETROATIVO</v>
      </c>
      <c r="L501" s="239" t="s">
        <v>5144</v>
      </c>
      <c r="M501" s="245">
        <v>3614</v>
      </c>
      <c r="N501" s="249" t="s">
        <v>1016</v>
      </c>
      <c r="O501" s="239" t="s">
        <v>816</v>
      </c>
      <c r="P501" s="239" t="s">
        <v>817</v>
      </c>
      <c r="Q501" s="239" t="s">
        <v>5145</v>
      </c>
      <c r="R501" s="239" t="s">
        <v>5146</v>
      </c>
      <c r="S501" s="239" t="s">
        <v>5147</v>
      </c>
      <c r="T501" s="239" t="s">
        <v>5148</v>
      </c>
      <c r="U501" s="240">
        <v>45251</v>
      </c>
      <c r="V501" s="261" t="s">
        <v>4911</v>
      </c>
      <c r="W501" s="240">
        <v>45235</v>
      </c>
      <c r="X501" s="245">
        <f t="shared" ca="1" si="91"/>
        <v>-158</v>
      </c>
      <c r="Y501" s="239" t="s">
        <v>846</v>
      </c>
      <c r="Z501" s="252" t="s">
        <v>824</v>
      </c>
      <c r="AA501" s="252" t="s">
        <v>825</v>
      </c>
      <c r="AB501" s="252" t="s">
        <v>825</v>
      </c>
      <c r="AC501" s="252" t="s">
        <v>2014</v>
      </c>
      <c r="AD501" s="246" t="s">
        <v>5149</v>
      </c>
      <c r="AE501" s="331">
        <f t="shared" si="92"/>
        <v>0</v>
      </c>
      <c r="AF501" s="332">
        <v>60000</v>
      </c>
      <c r="AG501" s="347"/>
      <c r="AH501" s="347">
        <v>60000</v>
      </c>
      <c r="AI501" s="266" t="s">
        <v>825</v>
      </c>
      <c r="AJ501" s="264" t="s">
        <v>825</v>
      </c>
      <c r="AK501" s="239" t="s">
        <v>825</v>
      </c>
      <c r="AL501" s="253" t="s">
        <v>2484</v>
      </c>
      <c r="AM501" s="249" t="s">
        <v>1948</v>
      </c>
      <c r="AN501" s="239" t="s">
        <v>26</v>
      </c>
      <c r="AO501" s="249" t="s">
        <v>1132</v>
      </c>
      <c r="AP501" s="239" t="s">
        <v>5150</v>
      </c>
      <c r="AQ501" s="274" t="s">
        <v>5151</v>
      </c>
      <c r="AR501" s="239" t="s">
        <v>5152</v>
      </c>
      <c r="AS501" s="239"/>
      <c r="AT501" s="240">
        <v>45246</v>
      </c>
      <c r="AU501" s="240">
        <v>45243</v>
      </c>
      <c r="AV501" s="240">
        <v>45274</v>
      </c>
      <c r="AW501" s="240">
        <v>45251</v>
      </c>
      <c r="AX501" s="240">
        <v>45251</v>
      </c>
      <c r="AY501" s="250">
        <f t="shared" si="84"/>
        <v>45251</v>
      </c>
      <c r="AZ501" s="250"/>
      <c r="BA501" s="250">
        <f t="shared" si="85"/>
        <v>60000</v>
      </c>
      <c r="BB501" s="274" t="s">
        <v>5153</v>
      </c>
      <c r="BC501" s="247"/>
      <c r="BD501" s="247"/>
      <c r="BE501" s="247"/>
      <c r="BF501" s="247"/>
      <c r="BG501" s="273">
        <v>45314</v>
      </c>
      <c r="BH501" s="239"/>
    </row>
    <row r="502" spans="1:60" ht="30" hidden="1" customHeight="1" x14ac:dyDescent="0.35">
      <c r="A502" s="245" t="s">
        <v>1999</v>
      </c>
      <c r="B502" s="250">
        <v>1633</v>
      </c>
      <c r="C502" s="249">
        <v>2023</v>
      </c>
      <c r="D502" s="249"/>
      <c r="E502" s="249" t="s">
        <v>812</v>
      </c>
      <c r="F502" s="249" t="s">
        <v>813</v>
      </c>
      <c r="G502" s="250">
        <f t="shared" ca="1" si="86"/>
        <v>-148</v>
      </c>
      <c r="H502" s="251">
        <v>45244</v>
      </c>
      <c r="I502" s="239">
        <f t="shared" si="89"/>
        <v>1</v>
      </c>
      <c r="J502" s="251">
        <v>45245</v>
      </c>
      <c r="K502" s="239" t="str">
        <f t="shared" si="87"/>
        <v>FORA DE PRAZO</v>
      </c>
      <c r="L502" s="249" t="s">
        <v>5154</v>
      </c>
      <c r="M502" s="250">
        <v>3617</v>
      </c>
      <c r="N502" s="249" t="s">
        <v>879</v>
      </c>
      <c r="O502" s="249" t="s">
        <v>816</v>
      </c>
      <c r="P502" s="249" t="s">
        <v>1978</v>
      </c>
      <c r="Q502" s="249" t="s">
        <v>5155</v>
      </c>
      <c r="R502" s="249" t="s">
        <v>5156</v>
      </c>
      <c r="S502" s="249" t="s">
        <v>5157</v>
      </c>
      <c r="T502" s="249" t="s">
        <v>5158</v>
      </c>
      <c r="U502" s="251">
        <v>45258</v>
      </c>
      <c r="V502" s="235" t="s">
        <v>5159</v>
      </c>
      <c r="W502" s="251">
        <v>45245</v>
      </c>
      <c r="X502" s="245">
        <f t="shared" ca="1" si="91"/>
        <v>-148</v>
      </c>
      <c r="Y502" s="293" t="s">
        <v>1194</v>
      </c>
      <c r="Z502" s="252" t="s">
        <v>824</v>
      </c>
      <c r="AA502" s="252" t="s">
        <v>825</v>
      </c>
      <c r="AB502" s="252" t="s">
        <v>825</v>
      </c>
      <c r="AC502" s="252" t="s">
        <v>2014</v>
      </c>
      <c r="AD502" s="252" t="s">
        <v>5160</v>
      </c>
      <c r="AE502" s="331">
        <f t="shared" si="92"/>
        <v>4088.2</v>
      </c>
      <c r="AF502" s="331"/>
      <c r="AG502" s="329"/>
      <c r="AH502" s="335" t="s">
        <v>5161</v>
      </c>
      <c r="AI502" s="266" t="s">
        <v>825</v>
      </c>
      <c r="AJ502" s="264" t="s">
        <v>825</v>
      </c>
      <c r="AK502" s="239" t="s">
        <v>825</v>
      </c>
      <c r="AL502" s="253" t="s">
        <v>2484</v>
      </c>
      <c r="AM502" s="249" t="s">
        <v>1951</v>
      </c>
      <c r="AN502" s="249" t="s">
        <v>22</v>
      </c>
      <c r="AO502" s="249" t="s">
        <v>1132</v>
      </c>
      <c r="AP502" s="249" t="s">
        <v>5162</v>
      </c>
      <c r="AQ502" s="271" t="s">
        <v>5163</v>
      </c>
      <c r="AR502" s="249" t="s">
        <v>5164</v>
      </c>
      <c r="AS502" s="251">
        <v>45254</v>
      </c>
      <c r="AT502" s="251">
        <v>45247</v>
      </c>
      <c r="AU502" s="251">
        <v>45247</v>
      </c>
      <c r="AV502" s="251">
        <v>45252</v>
      </c>
      <c r="AW502" s="251">
        <v>45254</v>
      </c>
      <c r="AX502" s="251">
        <v>45258</v>
      </c>
      <c r="AY502" s="250">
        <f t="shared" si="84"/>
        <v>4</v>
      </c>
      <c r="AZ502" s="250"/>
      <c r="BA502" s="250">
        <f t="shared" si="85"/>
        <v>4088.2</v>
      </c>
      <c r="BB502" s="271" t="s">
        <v>5165</v>
      </c>
      <c r="BC502" s="269"/>
      <c r="BD502" s="269"/>
      <c r="BE502" s="269"/>
      <c r="BF502" s="269"/>
      <c r="BG502" s="269"/>
      <c r="BH502" s="249"/>
    </row>
    <row r="503" spans="1:60" ht="30" hidden="1" customHeight="1" x14ac:dyDescent="0.35">
      <c r="A503" s="245" t="s">
        <v>1999</v>
      </c>
      <c r="B503" s="250">
        <v>1634</v>
      </c>
      <c r="C503" s="249">
        <v>2023</v>
      </c>
      <c r="D503" s="249"/>
      <c r="E503" s="249" t="s">
        <v>1943</v>
      </c>
      <c r="F503" s="249" t="s">
        <v>813</v>
      </c>
      <c r="G503" s="250">
        <f t="shared" ca="1" si="86"/>
        <v>-153</v>
      </c>
      <c r="H503" s="251">
        <v>45244</v>
      </c>
      <c r="I503" s="239">
        <f t="shared" si="89"/>
        <v>-4</v>
      </c>
      <c r="J503" s="251">
        <v>45240</v>
      </c>
      <c r="K503" s="239" t="str">
        <f t="shared" si="87"/>
        <v>RETROATIVO</v>
      </c>
      <c r="L503" s="249" t="s">
        <v>5166</v>
      </c>
      <c r="M503" s="250">
        <v>3649</v>
      </c>
      <c r="N503" s="249" t="s">
        <v>914</v>
      </c>
      <c r="O503" s="249" t="s">
        <v>816</v>
      </c>
      <c r="P503" s="249" t="s">
        <v>817</v>
      </c>
      <c r="Q503" s="249" t="s">
        <v>5167</v>
      </c>
      <c r="R503" s="249" t="s">
        <v>5168</v>
      </c>
      <c r="S503" s="249" t="s">
        <v>4588</v>
      </c>
      <c r="T503" s="249" t="s">
        <v>5169</v>
      </c>
      <c r="U503" s="251">
        <v>45246</v>
      </c>
      <c r="V503" s="235" t="s">
        <v>4659</v>
      </c>
      <c r="W503" s="251">
        <v>45244</v>
      </c>
      <c r="X503" s="245">
        <f t="shared" ca="1" si="91"/>
        <v>-149</v>
      </c>
      <c r="Y503" s="293" t="s">
        <v>1194</v>
      </c>
      <c r="Z503" s="252" t="s">
        <v>824</v>
      </c>
      <c r="AA503" s="252" t="s">
        <v>825</v>
      </c>
      <c r="AB503" s="252" t="s">
        <v>825</v>
      </c>
      <c r="AC503" s="252" t="s">
        <v>2014</v>
      </c>
      <c r="AD503" s="252" t="s">
        <v>5170</v>
      </c>
      <c r="AE503" s="331">
        <f t="shared" si="92"/>
        <v>0</v>
      </c>
      <c r="AF503" s="331">
        <v>21384</v>
      </c>
      <c r="AG503" s="329"/>
      <c r="AH503" s="335" t="s">
        <v>5171</v>
      </c>
      <c r="AI503" s="266" t="s">
        <v>825</v>
      </c>
      <c r="AJ503" s="264" t="s">
        <v>825</v>
      </c>
      <c r="AK503" s="239" t="s">
        <v>825</v>
      </c>
      <c r="AL503" s="253" t="s">
        <v>2484</v>
      </c>
      <c r="AM503" s="249" t="s">
        <v>873</v>
      </c>
      <c r="AN503" s="249" t="s">
        <v>28</v>
      </c>
      <c r="AO503" s="249" t="s">
        <v>1132</v>
      </c>
      <c r="AP503" s="249" t="s">
        <v>5172</v>
      </c>
      <c r="AQ503" s="269" t="s">
        <v>5173</v>
      </c>
      <c r="AR503" s="249" t="s">
        <v>4595</v>
      </c>
      <c r="AS503" s="253">
        <v>45246</v>
      </c>
      <c r="AT503" s="253">
        <v>45246</v>
      </c>
      <c r="AU503" s="253">
        <v>45246</v>
      </c>
      <c r="AV503" s="253">
        <v>45247</v>
      </c>
      <c r="AW503" s="253">
        <v>45247</v>
      </c>
      <c r="AX503" s="253">
        <v>45257</v>
      </c>
      <c r="AY503" s="250">
        <f t="shared" si="84"/>
        <v>11</v>
      </c>
      <c r="AZ503" s="250"/>
      <c r="BA503" s="250">
        <f t="shared" si="85"/>
        <v>21384</v>
      </c>
      <c r="BB503" s="272" t="s">
        <v>5174</v>
      </c>
      <c r="BC503" s="269"/>
      <c r="BD503" s="269"/>
      <c r="BE503" s="269"/>
      <c r="BF503" s="269"/>
      <c r="BG503" s="269"/>
      <c r="BH503" s="249"/>
    </row>
    <row r="504" spans="1:60" ht="30" hidden="1" customHeight="1" x14ac:dyDescent="0.35">
      <c r="A504" s="245" t="s">
        <v>1999</v>
      </c>
      <c r="B504" s="250">
        <v>1635</v>
      </c>
      <c r="C504" s="249">
        <v>2023</v>
      </c>
      <c r="D504" s="249"/>
      <c r="E504" s="249" t="s">
        <v>812</v>
      </c>
      <c r="F504" s="249" t="s">
        <v>813</v>
      </c>
      <c r="G504" s="250">
        <f t="shared" ca="1" si="86"/>
        <v>-206</v>
      </c>
      <c r="H504" s="251">
        <v>45246</v>
      </c>
      <c r="I504" s="239">
        <f t="shared" si="89"/>
        <v>-59</v>
      </c>
      <c r="J504" s="251">
        <v>45187</v>
      </c>
      <c r="K504" s="239" t="str">
        <f t="shared" si="87"/>
        <v>RETROATIVO</v>
      </c>
      <c r="L504" s="249" t="s">
        <v>5175</v>
      </c>
      <c r="M504" s="250">
        <v>2199</v>
      </c>
      <c r="N504" s="249" t="s">
        <v>879</v>
      </c>
      <c r="O504" s="249" t="s">
        <v>816</v>
      </c>
      <c r="P504" s="249" t="s">
        <v>817</v>
      </c>
      <c r="Q504" s="249" t="s">
        <v>866</v>
      </c>
      <c r="R504" s="249" t="s">
        <v>5176</v>
      </c>
      <c r="S504" s="249" t="s">
        <v>868</v>
      </c>
      <c r="T504" s="249" t="s">
        <v>5177</v>
      </c>
      <c r="U504" s="251">
        <v>45187</v>
      </c>
      <c r="V504" s="235" t="s">
        <v>4726</v>
      </c>
      <c r="W504" s="251">
        <v>45248</v>
      </c>
      <c r="X504" s="245">
        <f t="shared" ca="1" si="91"/>
        <v>-145</v>
      </c>
      <c r="Y504" s="249" t="s">
        <v>885</v>
      </c>
      <c r="Z504" s="252" t="s">
        <v>2013</v>
      </c>
      <c r="AA504" s="252" t="s">
        <v>825</v>
      </c>
      <c r="AB504" s="252" t="s">
        <v>825</v>
      </c>
      <c r="AC504" s="252" t="s">
        <v>2014</v>
      </c>
      <c r="AD504" s="252" t="s">
        <v>1162</v>
      </c>
      <c r="AE504" s="331">
        <f t="shared" si="92"/>
        <v>0</v>
      </c>
      <c r="AF504" s="331">
        <v>12000</v>
      </c>
      <c r="AG504" s="329"/>
      <c r="AH504" s="335" t="s">
        <v>4753</v>
      </c>
      <c r="AI504" s="267" t="s">
        <v>825</v>
      </c>
      <c r="AJ504" s="265" t="s">
        <v>825</v>
      </c>
      <c r="AK504" s="249" t="s">
        <v>825</v>
      </c>
      <c r="AL504" s="253" t="s">
        <v>1276</v>
      </c>
      <c r="AM504" s="249" t="s">
        <v>873</v>
      </c>
      <c r="AN504" s="249" t="s">
        <v>28</v>
      </c>
      <c r="AO504" s="249" t="s">
        <v>1132</v>
      </c>
      <c r="AP504" s="249" t="s">
        <v>874</v>
      </c>
      <c r="AQ504" s="269" t="s">
        <v>875</v>
      </c>
      <c r="AR504" s="249" t="s">
        <v>876</v>
      </c>
      <c r="AS504" s="251"/>
      <c r="AT504" s="251">
        <v>45246</v>
      </c>
      <c r="AU504" s="251">
        <v>45246</v>
      </c>
      <c r="AV504" s="251">
        <v>45246</v>
      </c>
      <c r="AW504" s="251">
        <v>45246</v>
      </c>
      <c r="AX504" s="251">
        <v>45247</v>
      </c>
      <c r="AY504" s="250">
        <f t="shared" si="84"/>
        <v>45247</v>
      </c>
      <c r="AZ504" s="250"/>
      <c r="BA504" s="250">
        <f t="shared" si="85"/>
        <v>12000</v>
      </c>
      <c r="BB504" s="271" t="s">
        <v>5178</v>
      </c>
      <c r="BC504" s="269"/>
      <c r="BD504" s="269"/>
      <c r="BE504" s="269"/>
      <c r="BF504" s="269"/>
      <c r="BG504" s="273">
        <v>44949</v>
      </c>
      <c r="BH504" s="249"/>
    </row>
    <row r="505" spans="1:60" ht="30" hidden="1" customHeight="1" x14ac:dyDescent="0.35">
      <c r="A505" s="245" t="s">
        <v>1999</v>
      </c>
      <c r="B505" s="250">
        <v>1640</v>
      </c>
      <c r="C505" s="249">
        <v>2023</v>
      </c>
      <c r="D505" s="249"/>
      <c r="E505" s="249" t="s">
        <v>836</v>
      </c>
      <c r="F505" s="249" t="s">
        <v>813</v>
      </c>
      <c r="G505" s="250">
        <f t="shared" ca="1" si="86"/>
        <v>-153</v>
      </c>
      <c r="H505" s="251">
        <v>45251</v>
      </c>
      <c r="I505" s="239">
        <f t="shared" si="89"/>
        <v>-11</v>
      </c>
      <c r="J505" s="251">
        <v>45240</v>
      </c>
      <c r="K505" s="239" t="str">
        <f t="shared" si="87"/>
        <v>RETROATIVO</v>
      </c>
      <c r="L505" s="249" t="s">
        <v>5179</v>
      </c>
      <c r="M505" s="250">
        <v>3704</v>
      </c>
      <c r="N505" s="249" t="s">
        <v>879</v>
      </c>
      <c r="O505" s="249" t="s">
        <v>816</v>
      </c>
      <c r="P505" s="249" t="s">
        <v>817</v>
      </c>
      <c r="Q505" s="249" t="s">
        <v>2973</v>
      </c>
      <c r="R505" s="293" t="s">
        <v>5180</v>
      </c>
      <c r="S505" s="249" t="s">
        <v>2974</v>
      </c>
      <c r="T505" s="249" t="s">
        <v>5181</v>
      </c>
      <c r="U505" s="251">
        <v>45257</v>
      </c>
      <c r="V505" s="235" t="s">
        <v>4659</v>
      </c>
      <c r="W505" s="251">
        <v>45240</v>
      </c>
      <c r="X505" s="245">
        <f t="shared" ca="1" si="91"/>
        <v>-153</v>
      </c>
      <c r="Y505" s="249" t="s">
        <v>846</v>
      </c>
      <c r="Z505" s="252" t="s">
        <v>824</v>
      </c>
      <c r="AA505" s="252" t="s">
        <v>825</v>
      </c>
      <c r="AB505" s="252" t="s">
        <v>825</v>
      </c>
      <c r="AC505" s="252" t="s">
        <v>2014</v>
      </c>
      <c r="AD505" s="252" t="s">
        <v>995</v>
      </c>
      <c r="AE505" s="331">
        <f t="shared" si="92"/>
        <v>0</v>
      </c>
      <c r="AF505" s="331">
        <v>5000</v>
      </c>
      <c r="AG505" s="329"/>
      <c r="AH505" s="335" t="s">
        <v>4488</v>
      </c>
      <c r="AI505" s="267" t="s">
        <v>825</v>
      </c>
      <c r="AJ505" s="265" t="s">
        <v>825</v>
      </c>
      <c r="AK505" s="249" t="s">
        <v>825</v>
      </c>
      <c r="AL505" s="253" t="s">
        <v>2484</v>
      </c>
      <c r="AM505" s="249" t="s">
        <v>873</v>
      </c>
      <c r="AN505" s="249" t="s">
        <v>28</v>
      </c>
      <c r="AO505" s="249" t="s">
        <v>1132</v>
      </c>
      <c r="AP505" s="249" t="s">
        <v>5182</v>
      </c>
      <c r="AQ505" s="269" t="s">
        <v>5183</v>
      </c>
      <c r="AR505" s="249" t="s">
        <v>2979</v>
      </c>
      <c r="AS505" s="253">
        <v>45254</v>
      </c>
      <c r="AT505" s="253">
        <v>45254</v>
      </c>
      <c r="AU505" s="253">
        <v>45256</v>
      </c>
      <c r="AV505" s="253">
        <v>45256</v>
      </c>
      <c r="AW505" s="253">
        <v>45257</v>
      </c>
      <c r="AX505" s="253">
        <v>45265</v>
      </c>
      <c r="AY505" s="250">
        <f t="shared" si="84"/>
        <v>11</v>
      </c>
      <c r="AZ505" s="250"/>
      <c r="BA505" s="250">
        <f t="shared" si="85"/>
        <v>5000</v>
      </c>
      <c r="BB505" s="272" t="s">
        <v>5184</v>
      </c>
      <c r="BC505" s="269"/>
      <c r="BD505" s="269"/>
      <c r="BE505" s="269"/>
      <c r="BF505" s="269"/>
      <c r="BG505" s="269" t="s">
        <v>2049</v>
      </c>
      <c r="BH505" s="249"/>
    </row>
    <row r="506" spans="1:60" ht="30" hidden="1" customHeight="1" x14ac:dyDescent="0.35">
      <c r="A506" s="245" t="s">
        <v>1999</v>
      </c>
      <c r="B506" s="250">
        <v>1641</v>
      </c>
      <c r="C506" s="249">
        <v>2023</v>
      </c>
      <c r="D506" s="249"/>
      <c r="E506" s="249" t="s">
        <v>836</v>
      </c>
      <c r="F506" s="249" t="s">
        <v>813</v>
      </c>
      <c r="G506" s="250">
        <f t="shared" ca="1" si="86"/>
        <v>-153</v>
      </c>
      <c r="H506" s="251">
        <v>45251</v>
      </c>
      <c r="I506" s="239">
        <f t="shared" si="89"/>
        <v>-11</v>
      </c>
      <c r="J506" s="251">
        <v>45240</v>
      </c>
      <c r="K506" s="239" t="str">
        <f t="shared" si="87"/>
        <v>RETROATIVO</v>
      </c>
      <c r="L506" s="249" t="s">
        <v>5185</v>
      </c>
      <c r="M506" s="250">
        <v>3708</v>
      </c>
      <c r="N506" s="249" t="s">
        <v>879</v>
      </c>
      <c r="O506" s="249" t="s">
        <v>816</v>
      </c>
      <c r="P506" s="249" t="s">
        <v>817</v>
      </c>
      <c r="Q506" s="249" t="s">
        <v>5186</v>
      </c>
      <c r="R506" s="249" t="s">
        <v>5187</v>
      </c>
      <c r="S506" s="249" t="s">
        <v>5188</v>
      </c>
      <c r="T506" s="249" t="s">
        <v>5189</v>
      </c>
      <c r="U506" s="251">
        <v>45193</v>
      </c>
      <c r="V506" s="235" t="s">
        <v>5190</v>
      </c>
      <c r="W506" s="251">
        <v>45277</v>
      </c>
      <c r="X506" s="245">
        <f t="shared" ca="1" si="91"/>
        <v>-116</v>
      </c>
      <c r="Y506" s="249" t="s">
        <v>846</v>
      </c>
      <c r="Z506" s="252" t="s">
        <v>824</v>
      </c>
      <c r="AA506" s="252" t="s">
        <v>825</v>
      </c>
      <c r="AB506" s="252" t="s">
        <v>825</v>
      </c>
      <c r="AC506" s="252" t="s">
        <v>2014</v>
      </c>
      <c r="AD506" s="252" t="s">
        <v>1262</v>
      </c>
      <c r="AE506" s="331">
        <f t="shared" si="92"/>
        <v>0</v>
      </c>
      <c r="AF506" s="331">
        <v>15000</v>
      </c>
      <c r="AG506" s="329"/>
      <c r="AH506" s="335" t="s">
        <v>4671</v>
      </c>
      <c r="AI506" s="267" t="s">
        <v>825</v>
      </c>
      <c r="AJ506" s="265" t="s">
        <v>825</v>
      </c>
      <c r="AK506" s="249" t="s">
        <v>825</v>
      </c>
      <c r="AL506" s="253" t="s">
        <v>2484</v>
      </c>
      <c r="AM506" s="249" t="s">
        <v>828</v>
      </c>
      <c r="AN506" s="249" t="s">
        <v>39</v>
      </c>
      <c r="AO506" s="249" t="s">
        <v>1132</v>
      </c>
      <c r="AP506" s="249" t="s">
        <v>5191</v>
      </c>
      <c r="AQ506" s="271" t="s">
        <v>5192</v>
      </c>
      <c r="AR506" s="249" t="s">
        <v>5193</v>
      </c>
      <c r="AS506" s="255">
        <v>45254</v>
      </c>
      <c r="AT506" s="251">
        <v>45254</v>
      </c>
      <c r="AU506" s="251">
        <v>45254</v>
      </c>
      <c r="AV506" s="251">
        <v>45258</v>
      </c>
      <c r="AW506" s="251">
        <v>45260</v>
      </c>
      <c r="AX506" s="251">
        <v>45265</v>
      </c>
      <c r="AY506" s="250">
        <f t="shared" si="84"/>
        <v>11</v>
      </c>
      <c r="AZ506" s="250"/>
      <c r="BA506" s="250">
        <f t="shared" si="85"/>
        <v>15000</v>
      </c>
      <c r="BB506" s="272" t="s">
        <v>5194</v>
      </c>
      <c r="BC506" s="269"/>
      <c r="BD506" s="269"/>
      <c r="BE506" s="269"/>
      <c r="BF506" s="269"/>
      <c r="BG506" s="269"/>
      <c r="BH506" s="249"/>
    </row>
    <row r="507" spans="1:60" s="395" customFormat="1" ht="30" hidden="1" customHeight="1" x14ac:dyDescent="0.35">
      <c r="A507" s="398" t="s">
        <v>1999</v>
      </c>
      <c r="B507" s="383">
        <v>1643</v>
      </c>
      <c r="C507" s="249">
        <v>2023</v>
      </c>
      <c r="D507" s="249"/>
      <c r="E507" s="249" t="s">
        <v>836</v>
      </c>
      <c r="F507" s="249" t="s">
        <v>813</v>
      </c>
      <c r="G507" s="250">
        <f t="shared" ca="1" si="86"/>
        <v>-159</v>
      </c>
      <c r="H507" s="251">
        <v>45187</v>
      </c>
      <c r="I507" s="249">
        <f t="shared" ref="I507:I514" si="93">_xlfn.DAYS(J507,H507)</f>
        <v>47</v>
      </c>
      <c r="J507" s="251">
        <v>45234</v>
      </c>
      <c r="K507" s="249" t="str">
        <f t="shared" si="87"/>
        <v>DENTRO DO PRAZO</v>
      </c>
      <c r="L507" s="249" t="s">
        <v>1028</v>
      </c>
      <c r="M507" s="250">
        <v>2482</v>
      </c>
      <c r="N507" s="249" t="s">
        <v>839</v>
      </c>
      <c r="O507" s="384" t="s">
        <v>840</v>
      </c>
      <c r="P507" s="249" t="s">
        <v>1029</v>
      </c>
      <c r="Q507" s="384" t="s">
        <v>1030</v>
      </c>
      <c r="R507" s="249"/>
      <c r="S507" s="249" t="s">
        <v>1031</v>
      </c>
      <c r="T507" s="384" t="s">
        <v>1032</v>
      </c>
      <c r="U507" s="251">
        <v>45254</v>
      </c>
      <c r="V507" s="141" t="s">
        <v>5195</v>
      </c>
      <c r="W507" s="251">
        <v>45620</v>
      </c>
      <c r="X507" s="250">
        <f t="shared" ca="1" si="91"/>
        <v>227</v>
      </c>
      <c r="Y507" s="249" t="s">
        <v>921</v>
      </c>
      <c r="Z507" s="386" t="s">
        <v>2013</v>
      </c>
      <c r="AA507" s="252" t="s">
        <v>825</v>
      </c>
      <c r="AB507" s="386" t="s">
        <v>1034</v>
      </c>
      <c r="AC507" s="386" t="s">
        <v>2014</v>
      </c>
      <c r="AD507" s="386" t="e">
        <f>Z507*12</f>
        <v>#VALUE!</v>
      </c>
      <c r="AE507" s="387">
        <f t="shared" si="92"/>
        <v>1892.37</v>
      </c>
      <c r="AF507" s="386"/>
      <c r="AG507" s="388"/>
      <c r="AH507" s="389">
        <v>1892.37</v>
      </c>
      <c r="AI507" s="267">
        <v>0.09</v>
      </c>
      <c r="AJ507" s="265"/>
      <c r="AK507" s="249"/>
      <c r="AL507" s="253" t="s">
        <v>907</v>
      </c>
      <c r="AM507" s="249" t="s">
        <v>1035</v>
      </c>
      <c r="AN507" s="249" t="s">
        <v>19</v>
      </c>
      <c r="AO507" s="249" t="s">
        <v>13</v>
      </c>
      <c r="AP507" s="249"/>
      <c r="AQ507" s="269"/>
      <c r="AR507" s="249"/>
      <c r="AS507" s="251">
        <v>45224</v>
      </c>
      <c r="AT507" s="251">
        <v>45224</v>
      </c>
      <c r="AU507" s="251">
        <v>45201</v>
      </c>
      <c r="AV507" s="251">
        <v>45210</v>
      </c>
      <c r="AW507" s="251">
        <v>45254</v>
      </c>
      <c r="AX507" s="251">
        <v>45257</v>
      </c>
      <c r="AY507" s="250">
        <f t="shared" si="84"/>
        <v>33</v>
      </c>
      <c r="AZ507" s="250"/>
      <c r="BA507" s="250">
        <f t="shared" si="85"/>
        <v>1892.37</v>
      </c>
      <c r="BB507" s="400" t="s">
        <v>5196</v>
      </c>
      <c r="BC507" s="269"/>
      <c r="BD507" s="269"/>
      <c r="BE507" s="269"/>
      <c r="BF507" s="269"/>
      <c r="BG507" s="269"/>
      <c r="BH507" s="249"/>
    </row>
    <row r="508" spans="1:60" s="414" customFormat="1" ht="30" hidden="1" customHeight="1" x14ac:dyDescent="0.35">
      <c r="A508" s="418" t="s">
        <v>1999</v>
      </c>
      <c r="B508" s="303">
        <v>1659</v>
      </c>
      <c r="C508" s="249">
        <v>2023</v>
      </c>
      <c r="D508" s="249"/>
      <c r="E508" s="249" t="s">
        <v>836</v>
      </c>
      <c r="F508" s="249" t="s">
        <v>813</v>
      </c>
      <c r="G508" s="250">
        <f t="shared" ca="1" si="86"/>
        <v>-153</v>
      </c>
      <c r="H508" s="251">
        <v>45251</v>
      </c>
      <c r="I508" s="239">
        <f t="shared" si="93"/>
        <v>-11</v>
      </c>
      <c r="J508" s="251">
        <v>45240</v>
      </c>
      <c r="K508" s="239" t="str">
        <f t="shared" si="87"/>
        <v>RETROATIVO</v>
      </c>
      <c r="L508" s="249" t="s">
        <v>5197</v>
      </c>
      <c r="M508" s="250">
        <v>3625</v>
      </c>
      <c r="N508" s="249" t="s">
        <v>839</v>
      </c>
      <c r="O508" s="287" t="s">
        <v>840</v>
      </c>
      <c r="P508" s="249" t="s">
        <v>1106</v>
      </c>
      <c r="Q508" s="287" t="s">
        <v>4146</v>
      </c>
      <c r="R508" s="249"/>
      <c r="S508" s="249" t="s">
        <v>4147</v>
      </c>
      <c r="T508" s="287" t="s">
        <v>2192</v>
      </c>
      <c r="U508" s="240">
        <v>45303</v>
      </c>
      <c r="V508" s="407" t="s">
        <v>5198</v>
      </c>
      <c r="W508" s="251">
        <v>45975</v>
      </c>
      <c r="X508" s="245">
        <f t="shared" ca="1" si="91"/>
        <v>582</v>
      </c>
      <c r="Y508" s="249" t="s">
        <v>921</v>
      </c>
      <c r="Z508" s="252">
        <v>935</v>
      </c>
      <c r="AA508" s="252"/>
      <c r="AB508" s="252"/>
      <c r="AC508" s="252"/>
      <c r="AD508" s="252">
        <f>Z508*24</f>
        <v>22440</v>
      </c>
      <c r="AE508" s="408" t="s">
        <v>2182</v>
      </c>
      <c r="AF508" s="408"/>
      <c r="AG508" s="408"/>
      <c r="AH508" s="415"/>
      <c r="AI508" s="267">
        <v>0</v>
      </c>
      <c r="AJ508" s="265" t="s">
        <v>825</v>
      </c>
      <c r="AK508" s="249" t="s">
        <v>825</v>
      </c>
      <c r="AL508" s="253" t="s">
        <v>1620</v>
      </c>
      <c r="AM508" s="249" t="s">
        <v>1946</v>
      </c>
      <c r="AN508" s="249" t="s">
        <v>37</v>
      </c>
      <c r="AO508" s="249" t="s">
        <v>13</v>
      </c>
      <c r="AP508" s="249"/>
      <c r="AQ508" s="272"/>
      <c r="AR508" s="249"/>
      <c r="AS508" s="249"/>
      <c r="AT508" s="251"/>
      <c r="AU508" s="251"/>
      <c r="AV508" s="251"/>
      <c r="AW508" s="251"/>
      <c r="AX508" s="251"/>
      <c r="AY508" s="250">
        <f t="shared" si="84"/>
        <v>0</v>
      </c>
      <c r="AZ508" s="250"/>
      <c r="BA508" s="303">
        <f t="shared" si="85"/>
        <v>0</v>
      </c>
      <c r="BB508" s="420" t="s">
        <v>5199</v>
      </c>
      <c r="BC508" s="269"/>
      <c r="BD508" s="269"/>
      <c r="BE508" s="269"/>
      <c r="BF508" s="269"/>
      <c r="BG508" s="269"/>
      <c r="BH508" s="249"/>
    </row>
    <row r="509" spans="1:60" ht="30" hidden="1" customHeight="1" x14ac:dyDescent="0.35">
      <c r="A509" s="245" t="s">
        <v>1999</v>
      </c>
      <c r="B509" s="250">
        <v>1660</v>
      </c>
      <c r="C509" s="249">
        <v>2023</v>
      </c>
      <c r="D509" s="249"/>
      <c r="E509" s="249" t="s">
        <v>836</v>
      </c>
      <c r="F509" s="249" t="s">
        <v>813</v>
      </c>
      <c r="G509" s="250">
        <f t="shared" ca="1" si="86"/>
        <v>-153</v>
      </c>
      <c r="H509" s="251">
        <v>45251</v>
      </c>
      <c r="I509" s="239">
        <f t="shared" si="93"/>
        <v>-11</v>
      </c>
      <c r="J509" s="251">
        <v>45240</v>
      </c>
      <c r="K509" s="239" t="str">
        <f t="shared" si="87"/>
        <v>RETROATIVO</v>
      </c>
      <c r="L509" s="249" t="s">
        <v>5200</v>
      </c>
      <c r="M509" s="250">
        <v>3767</v>
      </c>
      <c r="N509" s="249" t="s">
        <v>839</v>
      </c>
      <c r="O509" s="249" t="s">
        <v>816</v>
      </c>
      <c r="P509" s="249" t="s">
        <v>817</v>
      </c>
      <c r="Q509" s="249" t="s">
        <v>5201</v>
      </c>
      <c r="R509" s="249" t="s">
        <v>5202</v>
      </c>
      <c r="S509" s="249" t="s">
        <v>5203</v>
      </c>
      <c r="T509" s="249" t="str">
        <f>UPPER("  designer gráfico para o Conservatório de Tatuí ")</f>
        <v xml:space="preserve">  DESIGNER GRÁFICO PARA O CONSERVATÓRIO DE TATUÍ </v>
      </c>
      <c r="U509" s="251">
        <v>45223</v>
      </c>
      <c r="V509" s="235" t="s">
        <v>5204</v>
      </c>
      <c r="W509" s="251"/>
      <c r="X509" s="245">
        <f t="shared" ca="1" si="91"/>
        <v>-45393</v>
      </c>
      <c r="Y509" s="249" t="s">
        <v>846</v>
      </c>
      <c r="Z509" s="252" t="s">
        <v>824</v>
      </c>
      <c r="AA509" s="252" t="s">
        <v>825</v>
      </c>
      <c r="AB509" s="252" t="s">
        <v>825</v>
      </c>
      <c r="AC509" s="252" t="s">
        <v>2014</v>
      </c>
      <c r="AD509" s="252" t="s">
        <v>5205</v>
      </c>
      <c r="AE509" s="331">
        <f>AG509+AH509-AF509</f>
        <v>0</v>
      </c>
      <c r="AF509" s="331">
        <v>11200</v>
      </c>
      <c r="AG509" s="329"/>
      <c r="AH509" s="335">
        <f>8960+2240</f>
        <v>11200</v>
      </c>
      <c r="AI509" s="267" t="s">
        <v>825</v>
      </c>
      <c r="AJ509" s="265" t="s">
        <v>825</v>
      </c>
      <c r="AK509" s="249" t="s">
        <v>825</v>
      </c>
      <c r="AL509" s="253" t="s">
        <v>2484</v>
      </c>
      <c r="AM509" s="249" t="s">
        <v>1379</v>
      </c>
      <c r="AN509" s="249" t="s">
        <v>30</v>
      </c>
      <c r="AO509" s="249" t="s">
        <v>1132</v>
      </c>
      <c r="AP509" s="249"/>
      <c r="AQ509" s="272"/>
      <c r="AR509" s="249"/>
      <c r="AS509" s="255">
        <v>45254</v>
      </c>
      <c r="AT509" s="251">
        <v>45254</v>
      </c>
      <c r="AU509" s="251">
        <v>45254</v>
      </c>
      <c r="AV509" s="251">
        <v>45260</v>
      </c>
      <c r="AW509" s="251">
        <v>45261</v>
      </c>
      <c r="AX509" s="251">
        <v>45266</v>
      </c>
      <c r="AY509" s="250">
        <f t="shared" si="84"/>
        <v>12</v>
      </c>
      <c r="AZ509" s="250"/>
      <c r="BA509" s="250">
        <f t="shared" si="85"/>
        <v>11200</v>
      </c>
      <c r="BB509" s="272" t="s">
        <v>5206</v>
      </c>
      <c r="BC509" s="269"/>
      <c r="BD509" s="269"/>
      <c r="BE509" s="269"/>
      <c r="BF509" s="269"/>
      <c r="BG509" s="269"/>
      <c r="BH509" s="249"/>
    </row>
    <row r="510" spans="1:60" ht="30" hidden="1" customHeight="1" x14ac:dyDescent="0.35">
      <c r="A510" s="245" t="s">
        <v>1999</v>
      </c>
      <c r="B510" s="250">
        <v>1663</v>
      </c>
      <c r="C510" s="249">
        <v>2023</v>
      </c>
      <c r="D510" s="249"/>
      <c r="E510" s="249" t="s">
        <v>812</v>
      </c>
      <c r="F510" s="249" t="s">
        <v>813</v>
      </c>
      <c r="G510" s="250">
        <f t="shared" ca="1" si="86"/>
        <v>-154</v>
      </c>
      <c r="H510" s="251">
        <v>45257</v>
      </c>
      <c r="I510" s="239">
        <f t="shared" si="93"/>
        <v>-18</v>
      </c>
      <c r="J510" s="251">
        <v>45239</v>
      </c>
      <c r="K510" s="239" t="str">
        <f t="shared" si="87"/>
        <v>RETROATIVO</v>
      </c>
      <c r="L510" s="249" t="s">
        <v>5207</v>
      </c>
      <c r="M510" s="250">
        <v>3831</v>
      </c>
      <c r="N510" s="249" t="s">
        <v>879</v>
      </c>
      <c r="O510" s="249" t="s">
        <v>816</v>
      </c>
      <c r="P510" s="249" t="s">
        <v>817</v>
      </c>
      <c r="Q510" s="249" t="s">
        <v>1517</v>
      </c>
      <c r="R510" s="249" t="s">
        <v>5208</v>
      </c>
      <c r="S510" s="249" t="s">
        <v>1519</v>
      </c>
      <c r="T510" s="249" t="s">
        <v>5209</v>
      </c>
      <c r="U510" s="251">
        <v>45264</v>
      </c>
      <c r="V510" s="235" t="s">
        <v>5210</v>
      </c>
      <c r="W510" s="251">
        <v>45276</v>
      </c>
      <c r="X510" s="245">
        <f t="shared" ca="1" si="91"/>
        <v>-117</v>
      </c>
      <c r="Y510" s="249" t="s">
        <v>846</v>
      </c>
      <c r="Z510" s="252" t="s">
        <v>824</v>
      </c>
      <c r="AA510" s="252" t="s">
        <v>825</v>
      </c>
      <c r="AB510" s="252" t="s">
        <v>825</v>
      </c>
      <c r="AC510" s="252" t="s">
        <v>2014</v>
      </c>
      <c r="AD510" s="252" t="s">
        <v>995</v>
      </c>
      <c r="AE510" s="331">
        <f>AG510+AH510-AF510</f>
        <v>0</v>
      </c>
      <c r="AF510" s="331">
        <v>5000</v>
      </c>
      <c r="AG510" s="329"/>
      <c r="AH510" s="335" t="s">
        <v>4488</v>
      </c>
      <c r="AI510" s="267" t="s">
        <v>825</v>
      </c>
      <c r="AJ510" s="265" t="s">
        <v>825</v>
      </c>
      <c r="AK510" s="249" t="s">
        <v>825</v>
      </c>
      <c r="AL510" s="253" t="s">
        <v>2484</v>
      </c>
      <c r="AM510" s="249" t="s">
        <v>828</v>
      </c>
      <c r="AN510" s="249" t="s">
        <v>39</v>
      </c>
      <c r="AO510" s="249" t="s">
        <v>1132</v>
      </c>
      <c r="AP510" s="249" t="s">
        <v>1763</v>
      </c>
      <c r="AQ510" s="271" t="s">
        <v>5211</v>
      </c>
      <c r="AR510" s="249" t="s">
        <v>1764</v>
      </c>
      <c r="AS510" s="253">
        <v>45259</v>
      </c>
      <c r="AT510" s="253">
        <v>45260</v>
      </c>
      <c r="AU510" s="253">
        <v>45259</v>
      </c>
      <c r="AV510" s="253">
        <v>45259</v>
      </c>
      <c r="AW510" s="253">
        <v>45260</v>
      </c>
      <c r="AX510" s="253">
        <v>45265</v>
      </c>
      <c r="AY510" s="250">
        <f t="shared" si="84"/>
        <v>6</v>
      </c>
      <c r="AZ510" s="250"/>
      <c r="BA510" s="250">
        <f t="shared" ref="BA510:BA536" si="94">AG510+AH510</f>
        <v>5000</v>
      </c>
      <c r="BB510" s="271" t="s">
        <v>5212</v>
      </c>
      <c r="BC510" s="269"/>
      <c r="BD510" s="269"/>
      <c r="BE510" s="269"/>
      <c r="BF510" s="269"/>
      <c r="BG510" s="273">
        <v>45314</v>
      </c>
      <c r="BH510" s="249"/>
    </row>
    <row r="511" spans="1:60" ht="30" hidden="1" customHeight="1" x14ac:dyDescent="0.35">
      <c r="A511" s="245" t="s">
        <v>1999</v>
      </c>
      <c r="B511" s="250">
        <v>1664</v>
      </c>
      <c r="C511" s="249">
        <v>2023</v>
      </c>
      <c r="D511" s="249"/>
      <c r="E511" s="249" t="s">
        <v>812</v>
      </c>
      <c r="F511" s="249" t="s">
        <v>813</v>
      </c>
      <c r="G511" s="250">
        <f t="shared" ca="1" si="86"/>
        <v>-138</v>
      </c>
      <c r="H511" s="251">
        <v>45257</v>
      </c>
      <c r="I511" s="239">
        <f t="shared" si="93"/>
        <v>-2</v>
      </c>
      <c r="J511" s="251">
        <v>45255</v>
      </c>
      <c r="K511" s="239" t="str">
        <f t="shared" si="87"/>
        <v>RETROATIVO</v>
      </c>
      <c r="L511" s="249" t="s">
        <v>5213</v>
      </c>
      <c r="M511" s="250">
        <v>3838</v>
      </c>
      <c r="N511" s="249" t="s">
        <v>879</v>
      </c>
      <c r="O511" s="249" t="s">
        <v>816</v>
      </c>
      <c r="P511" s="249" t="s">
        <v>817</v>
      </c>
      <c r="Q511" s="249" t="s">
        <v>5214</v>
      </c>
      <c r="R511" s="314" t="s">
        <v>5215</v>
      </c>
      <c r="S511" s="249" t="s">
        <v>5216</v>
      </c>
      <c r="T511" s="249" t="s">
        <v>5217</v>
      </c>
      <c r="U511" s="251">
        <v>45264</v>
      </c>
      <c r="V511" s="235" t="s">
        <v>4687</v>
      </c>
      <c r="W511" s="251">
        <v>45255</v>
      </c>
      <c r="X511" s="245">
        <f t="shared" ca="1" si="91"/>
        <v>-138</v>
      </c>
      <c r="Y511" s="249" t="s">
        <v>846</v>
      </c>
      <c r="Z511" s="252" t="s">
        <v>824</v>
      </c>
      <c r="AA511" s="252" t="s">
        <v>825</v>
      </c>
      <c r="AB511" s="252" t="s">
        <v>825</v>
      </c>
      <c r="AC511" s="252" t="s">
        <v>2014</v>
      </c>
      <c r="AD511" s="252" t="s">
        <v>861</v>
      </c>
      <c r="AE511" s="331">
        <f>AG511+AH511-AF511</f>
        <v>0</v>
      </c>
      <c r="AF511" s="331">
        <v>2000</v>
      </c>
      <c r="AG511" s="329"/>
      <c r="AH511" s="329">
        <v>2000</v>
      </c>
      <c r="AI511" s="267" t="s">
        <v>825</v>
      </c>
      <c r="AJ511" s="265" t="s">
        <v>825</v>
      </c>
      <c r="AK511" s="249" t="s">
        <v>825</v>
      </c>
      <c r="AL511" s="253" t="s">
        <v>2484</v>
      </c>
      <c r="AM511" s="249" t="s">
        <v>873</v>
      </c>
      <c r="AN511" s="249" t="s">
        <v>28</v>
      </c>
      <c r="AO511" s="249" t="s">
        <v>1132</v>
      </c>
      <c r="AP511" s="249" t="s">
        <v>5218</v>
      </c>
      <c r="AQ511" s="271" t="s">
        <v>5219</v>
      </c>
      <c r="AR511" s="249" t="s">
        <v>5220</v>
      </c>
      <c r="AS511" s="253">
        <v>45259</v>
      </c>
      <c r="AT511" s="253">
        <v>45260</v>
      </c>
      <c r="AU511" s="253">
        <v>45259</v>
      </c>
      <c r="AV511" s="253">
        <v>45259</v>
      </c>
      <c r="AW511" s="253">
        <v>45260</v>
      </c>
      <c r="AX511" s="253">
        <v>45264</v>
      </c>
      <c r="AY511" s="250">
        <f t="shared" ref="AY511:AY514" si="95">AX511-AS511</f>
        <v>5</v>
      </c>
      <c r="AZ511" s="250"/>
      <c r="BA511" s="250">
        <f t="shared" si="94"/>
        <v>2000</v>
      </c>
      <c r="BB511" s="271" t="s">
        <v>5221</v>
      </c>
      <c r="BC511" s="269"/>
      <c r="BD511" s="269"/>
      <c r="BE511" s="269"/>
      <c r="BF511" s="269"/>
      <c r="BG511" s="273">
        <v>44949</v>
      </c>
      <c r="BH511" s="249"/>
    </row>
    <row r="512" spans="1:60" ht="30" hidden="1" customHeight="1" x14ac:dyDescent="0.35">
      <c r="A512" s="245" t="s">
        <v>1999</v>
      </c>
      <c r="B512" s="250">
        <v>1665</v>
      </c>
      <c r="C512" s="249">
        <v>2023</v>
      </c>
      <c r="D512" s="249"/>
      <c r="E512" s="249" t="s">
        <v>836</v>
      </c>
      <c r="F512" s="249" t="s">
        <v>813</v>
      </c>
      <c r="G512" s="250">
        <f t="shared" ca="1" si="86"/>
        <v>-154</v>
      </c>
      <c r="H512" s="251">
        <v>45257</v>
      </c>
      <c r="I512" s="239">
        <f t="shared" si="93"/>
        <v>-18</v>
      </c>
      <c r="J512" s="251">
        <v>45239</v>
      </c>
      <c r="K512" s="239" t="str">
        <f t="shared" si="87"/>
        <v>RETROATIVO</v>
      </c>
      <c r="L512" s="249" t="s">
        <v>5222</v>
      </c>
      <c r="M512" s="250">
        <v>3842</v>
      </c>
      <c r="N512" s="249" t="s">
        <v>879</v>
      </c>
      <c r="O512" s="249" t="s">
        <v>816</v>
      </c>
      <c r="P512" s="249" t="s">
        <v>817</v>
      </c>
      <c r="Q512" s="249" t="s">
        <v>5223</v>
      </c>
      <c r="R512" s="249" t="s">
        <v>5224</v>
      </c>
      <c r="S512" s="249" t="s">
        <v>5225</v>
      </c>
      <c r="T512" s="293" t="s">
        <v>5226</v>
      </c>
      <c r="U512" s="251">
        <v>45286</v>
      </c>
      <c r="V512" s="235" t="s">
        <v>5227</v>
      </c>
      <c r="W512" s="251">
        <v>45276</v>
      </c>
      <c r="X512" s="245">
        <f t="shared" ca="1" si="91"/>
        <v>-117</v>
      </c>
      <c r="Y512" s="249" t="s">
        <v>5228</v>
      </c>
      <c r="Z512" s="252" t="s">
        <v>824</v>
      </c>
      <c r="AA512" s="252" t="s">
        <v>825</v>
      </c>
      <c r="AB512" s="252" t="s">
        <v>825</v>
      </c>
      <c r="AC512" s="252" t="s">
        <v>2014</v>
      </c>
      <c r="AD512" s="252" t="s">
        <v>995</v>
      </c>
      <c r="AE512" s="331">
        <f>AG512+AH512-AF512</f>
        <v>0</v>
      </c>
      <c r="AF512" s="331">
        <v>5000</v>
      </c>
      <c r="AG512" s="329"/>
      <c r="AH512" s="335" t="s">
        <v>4488</v>
      </c>
      <c r="AI512" s="267" t="s">
        <v>825</v>
      </c>
      <c r="AJ512" s="265" t="s">
        <v>825</v>
      </c>
      <c r="AK512" s="249" t="s">
        <v>825</v>
      </c>
      <c r="AL512" s="253" t="s">
        <v>2484</v>
      </c>
      <c r="AM512" s="249" t="s">
        <v>828</v>
      </c>
      <c r="AN512" s="249" t="s">
        <v>39</v>
      </c>
      <c r="AO512" s="249" t="s">
        <v>1132</v>
      </c>
      <c r="AP512" s="249" t="s">
        <v>5229</v>
      </c>
      <c r="AQ512" s="269" t="s">
        <v>5230</v>
      </c>
      <c r="AR512" s="249" t="s">
        <v>5231</v>
      </c>
      <c r="AS512" s="253"/>
      <c r="AT512" s="253"/>
      <c r="AU512" s="253"/>
      <c r="AV512" s="253"/>
      <c r="AW512" s="253"/>
      <c r="AX512" s="253">
        <v>45287</v>
      </c>
      <c r="AY512" s="250">
        <f t="shared" si="95"/>
        <v>45287</v>
      </c>
      <c r="AZ512" s="250"/>
      <c r="BA512" s="250">
        <f t="shared" si="94"/>
        <v>5000</v>
      </c>
      <c r="BB512" s="271" t="s">
        <v>5232</v>
      </c>
      <c r="BC512" s="269"/>
      <c r="BD512" s="269"/>
      <c r="BE512" s="269"/>
      <c r="BF512" s="269"/>
      <c r="BG512" s="269"/>
      <c r="BH512" s="249"/>
    </row>
    <row r="513" spans="1:60" ht="30" hidden="1" customHeight="1" x14ac:dyDescent="0.35">
      <c r="A513" s="245" t="s">
        <v>1999</v>
      </c>
      <c r="B513" s="250">
        <v>1666</v>
      </c>
      <c r="C513" s="249">
        <v>2023</v>
      </c>
      <c r="D513" s="249"/>
      <c r="E513" s="249" t="s">
        <v>836</v>
      </c>
      <c r="F513" s="249" t="s">
        <v>813</v>
      </c>
      <c r="G513" s="250">
        <f t="shared" ca="1" si="86"/>
        <v>-154</v>
      </c>
      <c r="H513" s="251">
        <v>45257</v>
      </c>
      <c r="I513" s="239">
        <f t="shared" si="93"/>
        <v>-18</v>
      </c>
      <c r="J513" s="251">
        <v>45239</v>
      </c>
      <c r="K513" s="239" t="str">
        <f t="shared" si="87"/>
        <v>RETROATIVO</v>
      </c>
      <c r="L513" s="249" t="s">
        <v>5233</v>
      </c>
      <c r="M513" s="250">
        <v>3843</v>
      </c>
      <c r="N513" s="249" t="s">
        <v>879</v>
      </c>
      <c r="O513" s="249" t="s">
        <v>816</v>
      </c>
      <c r="P513" s="249" t="s">
        <v>817</v>
      </c>
      <c r="Q513" s="249" t="s">
        <v>1517</v>
      </c>
      <c r="R513" s="293" t="s">
        <v>5234</v>
      </c>
      <c r="S513" s="249" t="s">
        <v>1519</v>
      </c>
      <c r="T513" s="293" t="s">
        <v>5226</v>
      </c>
      <c r="U513" s="251">
        <v>45267</v>
      </c>
      <c r="V513" s="235" t="s">
        <v>5235</v>
      </c>
      <c r="W513" s="251">
        <v>45276</v>
      </c>
      <c r="X513" s="245">
        <f t="shared" ca="1" si="91"/>
        <v>-117</v>
      </c>
      <c r="Y513" s="249" t="s">
        <v>846</v>
      </c>
      <c r="Z513" s="252" t="s">
        <v>824</v>
      </c>
      <c r="AA513" s="252" t="s">
        <v>825</v>
      </c>
      <c r="AB513" s="252" t="s">
        <v>825</v>
      </c>
      <c r="AC513" s="252" t="s">
        <v>2014</v>
      </c>
      <c r="AD513" s="252" t="s">
        <v>995</v>
      </c>
      <c r="AE513" s="331">
        <f>AG513+AH513-AF513</f>
        <v>0</v>
      </c>
      <c r="AF513" s="331">
        <v>5000</v>
      </c>
      <c r="AG513" s="329"/>
      <c r="AH513" s="335" t="s">
        <v>4488</v>
      </c>
      <c r="AI513" s="267" t="s">
        <v>825</v>
      </c>
      <c r="AJ513" s="265" t="s">
        <v>825</v>
      </c>
      <c r="AK513" s="249" t="s">
        <v>825</v>
      </c>
      <c r="AL513" s="253" t="s">
        <v>2484</v>
      </c>
      <c r="AM513" s="249" t="s">
        <v>828</v>
      </c>
      <c r="AN513" s="249" t="s">
        <v>39</v>
      </c>
      <c r="AO513" s="249" t="s">
        <v>1132</v>
      </c>
      <c r="AP513" s="249" t="s">
        <v>1763</v>
      </c>
      <c r="AQ513" s="271" t="s">
        <v>5211</v>
      </c>
      <c r="AR513" s="249" t="s">
        <v>1764</v>
      </c>
      <c r="AS513" s="253">
        <v>45261</v>
      </c>
      <c r="AT513" s="253">
        <v>45261</v>
      </c>
      <c r="AU513" s="253">
        <v>45265</v>
      </c>
      <c r="AV513" s="253">
        <v>45266</v>
      </c>
      <c r="AW513" s="253">
        <v>45267</v>
      </c>
      <c r="AX513" s="253">
        <v>45275</v>
      </c>
      <c r="AY513" s="250">
        <f t="shared" si="95"/>
        <v>14</v>
      </c>
      <c r="AZ513" s="250"/>
      <c r="BA513" s="250">
        <f t="shared" si="94"/>
        <v>5000</v>
      </c>
      <c r="BB513" s="271" t="s">
        <v>5236</v>
      </c>
      <c r="BC513" s="269"/>
      <c r="BD513" s="269"/>
      <c r="BE513" s="269"/>
      <c r="BF513" s="269"/>
      <c r="BG513" s="269"/>
      <c r="BH513" s="249"/>
    </row>
    <row r="514" spans="1:60" s="381" customFormat="1" ht="30" hidden="1" customHeight="1" x14ac:dyDescent="0.3">
      <c r="A514" s="371">
        <v>7659</v>
      </c>
      <c r="B514" s="376" t="s">
        <v>1998</v>
      </c>
      <c r="C514" s="249">
        <v>2021</v>
      </c>
      <c r="D514" s="249"/>
      <c r="E514" s="249" t="s">
        <v>836</v>
      </c>
      <c r="F514" s="249" t="s">
        <v>1811</v>
      </c>
      <c r="G514" s="250">
        <f t="shared" ca="1" si="86"/>
        <v>-45393</v>
      </c>
      <c r="H514" s="251"/>
      <c r="I514" s="249">
        <f t="shared" si="93"/>
        <v>0</v>
      </c>
      <c r="J514" s="251"/>
      <c r="K514" s="249" t="str">
        <f t="shared" si="87"/>
        <v>RETROATIVO</v>
      </c>
      <c r="L514" s="249"/>
      <c r="M514" s="250" t="s">
        <v>2327</v>
      </c>
      <c r="N514" s="249" t="s">
        <v>1944</v>
      </c>
      <c r="O514" s="334" t="s">
        <v>816</v>
      </c>
      <c r="P514" s="249" t="s">
        <v>1982</v>
      </c>
      <c r="Q514" s="334" t="s">
        <v>2123</v>
      </c>
      <c r="R514" s="249"/>
      <c r="S514" s="249" t="s">
        <v>5237</v>
      </c>
      <c r="T514" s="334" t="s">
        <v>5238</v>
      </c>
      <c r="U514" s="251">
        <v>44197</v>
      </c>
      <c r="V514" s="372" t="s">
        <v>2164</v>
      </c>
      <c r="W514" s="373">
        <v>45657</v>
      </c>
      <c r="X514" s="249">
        <v>45597</v>
      </c>
      <c r="Y514" s="249"/>
      <c r="Z514" s="374" t="s">
        <v>2013</v>
      </c>
      <c r="AA514" s="252">
        <v>17.88</v>
      </c>
      <c r="AB514" s="374"/>
      <c r="AC514" s="374" t="s">
        <v>2014</v>
      </c>
      <c r="AD514" s="374" t="s">
        <v>922</v>
      </c>
      <c r="AE514" s="370">
        <f>AG514+AH514</f>
        <v>0</v>
      </c>
      <c r="AF514" s="370"/>
      <c r="AG514" s="344">
        <v>0</v>
      </c>
      <c r="AH514" s="344">
        <v>0</v>
      </c>
      <c r="AI514" s="377">
        <v>0</v>
      </c>
      <c r="AJ514" s="378"/>
      <c r="AK514" s="334"/>
      <c r="AL514" s="379" t="s">
        <v>907</v>
      </c>
      <c r="AM514" s="334" t="s">
        <v>1956</v>
      </c>
      <c r="AN514" s="334" t="s">
        <v>16</v>
      </c>
      <c r="AO514" s="334" t="s">
        <v>1132</v>
      </c>
      <c r="AP514" s="334" t="s">
        <v>5239</v>
      </c>
      <c r="AQ514" s="380"/>
      <c r="AR514" s="334"/>
      <c r="AS514" s="334"/>
      <c r="AT514" s="373"/>
      <c r="AU514" s="373"/>
      <c r="AV514" s="373"/>
      <c r="AW514" s="373"/>
      <c r="AX514" s="373"/>
      <c r="AY514" s="371">
        <f t="shared" si="95"/>
        <v>0</v>
      </c>
      <c r="AZ514" s="371"/>
      <c r="BA514" s="250">
        <f t="shared" si="94"/>
        <v>0</v>
      </c>
      <c r="BB514" s="380"/>
      <c r="BC514" s="380"/>
      <c r="BD514" s="380"/>
      <c r="BE514" s="380"/>
      <c r="BF514" s="380"/>
      <c r="BG514" s="380"/>
      <c r="BH514" s="334" t="s">
        <v>5240</v>
      </c>
    </row>
    <row r="515" spans="1:60" ht="30" hidden="1" customHeight="1" x14ac:dyDescent="0.35">
      <c r="A515" s="245" t="s">
        <v>1999</v>
      </c>
      <c r="B515" s="250">
        <v>1669</v>
      </c>
      <c r="C515" s="249">
        <v>2023</v>
      </c>
      <c r="D515" s="249"/>
      <c r="E515" s="249" t="s">
        <v>812</v>
      </c>
      <c r="F515" s="249" t="s">
        <v>813</v>
      </c>
      <c r="G515" s="250">
        <f t="shared" ref="G515:G536" ca="1" si="96">J515-TODAY()</f>
        <v>-241</v>
      </c>
      <c r="H515" s="251">
        <v>45259</v>
      </c>
      <c r="I515" s="239">
        <f t="shared" ref="I515:I525" si="97">_xlfn.DAYS(J515,H515)</f>
        <v>-107</v>
      </c>
      <c r="J515" s="251">
        <v>45152</v>
      </c>
      <c r="K515" s="239" t="str">
        <f t="shared" ref="K515:K536" si="98">IF(I515&lt;=0,"RETROATIVO",IF(I515&lt;=15,"FORA DE PRAZO",IF(I515&gt;=15,"DENTRO DO PRAZO")))</f>
        <v>RETROATIVO</v>
      </c>
      <c r="L515" s="249" t="s">
        <v>5241</v>
      </c>
      <c r="M515" s="250">
        <v>2776</v>
      </c>
      <c r="N515" s="249" t="s">
        <v>815</v>
      </c>
      <c r="O515" s="249" t="s">
        <v>816</v>
      </c>
      <c r="P515" s="249" t="s">
        <v>817</v>
      </c>
      <c r="Q515" s="249" t="s">
        <v>1517</v>
      </c>
      <c r="R515" s="249" t="s">
        <v>5208</v>
      </c>
      <c r="S515" s="249" t="s">
        <v>1519</v>
      </c>
      <c r="T515" s="249" t="s">
        <v>5242</v>
      </c>
      <c r="U515" s="251">
        <v>45264</v>
      </c>
      <c r="V515" s="235" t="s">
        <v>5243</v>
      </c>
      <c r="W515" s="251">
        <v>45229</v>
      </c>
      <c r="X515" s="245">
        <f t="shared" ref="X515:X527" ca="1" si="99">W515-TODAY()</f>
        <v>-164</v>
      </c>
      <c r="Y515" s="249" t="s">
        <v>846</v>
      </c>
      <c r="Z515" s="252" t="s">
        <v>824</v>
      </c>
      <c r="AA515" s="252" t="s">
        <v>825</v>
      </c>
      <c r="AB515" s="252" t="s">
        <v>825</v>
      </c>
      <c r="AC515" s="252" t="s">
        <v>2014</v>
      </c>
      <c r="AD515" s="252" t="s">
        <v>1150</v>
      </c>
      <c r="AE515" s="331">
        <f t="shared" ref="AE515:AE519" si="100">AG515+AH515-AF515</f>
        <v>0</v>
      </c>
      <c r="AF515" s="331">
        <v>4000</v>
      </c>
      <c r="AG515" s="329"/>
      <c r="AH515" s="329">
        <v>4000</v>
      </c>
      <c r="AI515" s="267" t="s">
        <v>825</v>
      </c>
      <c r="AJ515" s="265" t="s">
        <v>825</v>
      </c>
      <c r="AK515" s="249" t="s">
        <v>825</v>
      </c>
      <c r="AL515" s="253" t="s">
        <v>2484</v>
      </c>
      <c r="AM515" s="249" t="s">
        <v>828</v>
      </c>
      <c r="AN515" s="249" t="s">
        <v>39</v>
      </c>
      <c r="AO515" s="249" t="s">
        <v>1132</v>
      </c>
      <c r="AP515" s="249" t="s">
        <v>1763</v>
      </c>
      <c r="AQ515" s="271" t="s">
        <v>5211</v>
      </c>
      <c r="AR515" s="249" t="s">
        <v>1764</v>
      </c>
      <c r="AS515" s="253">
        <v>45259</v>
      </c>
      <c r="AT515" s="253">
        <v>45260</v>
      </c>
      <c r="AU515" s="253">
        <v>45259</v>
      </c>
      <c r="AV515" s="253">
        <v>45259</v>
      </c>
      <c r="AW515" s="253">
        <v>45260</v>
      </c>
      <c r="AX515" s="253">
        <v>45265</v>
      </c>
      <c r="AY515" s="250">
        <f t="shared" ref="AY515:AY528" si="101">AX515-AS515</f>
        <v>6</v>
      </c>
      <c r="AZ515" s="250"/>
      <c r="BA515" s="250">
        <f t="shared" si="94"/>
        <v>4000</v>
      </c>
      <c r="BB515" s="271" t="s">
        <v>5244</v>
      </c>
      <c r="BC515" s="269"/>
      <c r="BD515" s="269"/>
      <c r="BE515" s="269"/>
      <c r="BF515" s="269"/>
      <c r="BG515" s="273">
        <v>45314</v>
      </c>
      <c r="BH515" s="249"/>
    </row>
    <row r="516" spans="1:60" ht="30" hidden="1" customHeight="1" x14ac:dyDescent="0.35">
      <c r="A516" s="245" t="s">
        <v>1999</v>
      </c>
      <c r="B516" s="250">
        <v>1670</v>
      </c>
      <c r="C516" s="249">
        <v>2023</v>
      </c>
      <c r="D516" s="249"/>
      <c r="E516" s="249" t="s">
        <v>812</v>
      </c>
      <c r="F516" s="249" t="s">
        <v>813</v>
      </c>
      <c r="G516" s="250">
        <f t="shared" ca="1" si="96"/>
        <v>-125</v>
      </c>
      <c r="H516" s="251">
        <v>45259</v>
      </c>
      <c r="I516" s="239">
        <f t="shared" si="97"/>
        <v>9</v>
      </c>
      <c r="J516" s="251">
        <v>45268</v>
      </c>
      <c r="K516" s="239" t="str">
        <f t="shared" si="98"/>
        <v>FORA DE PRAZO</v>
      </c>
      <c r="L516" s="249" t="s">
        <v>5245</v>
      </c>
      <c r="M516" s="250">
        <v>3849</v>
      </c>
      <c r="N516" s="249" t="s">
        <v>914</v>
      </c>
      <c r="O516" s="249" t="s">
        <v>816</v>
      </c>
      <c r="P516" s="249" t="s">
        <v>1979</v>
      </c>
      <c r="Q516" s="249" t="s">
        <v>5246</v>
      </c>
      <c r="R516" s="293" t="s">
        <v>5246</v>
      </c>
      <c r="S516" s="249" t="s">
        <v>5247</v>
      </c>
      <c r="T516" s="249" t="s">
        <v>5248</v>
      </c>
      <c r="U516" s="251">
        <v>45274</v>
      </c>
      <c r="V516" s="235" t="s">
        <v>5249</v>
      </c>
      <c r="W516" s="251">
        <v>45282</v>
      </c>
      <c r="X516" s="245">
        <f t="shared" ca="1" si="99"/>
        <v>-111</v>
      </c>
      <c r="Y516" s="293" t="s">
        <v>5250</v>
      </c>
      <c r="Z516" s="252" t="s">
        <v>824</v>
      </c>
      <c r="AA516" s="252" t="s">
        <v>825</v>
      </c>
      <c r="AB516" s="252" t="s">
        <v>825</v>
      </c>
      <c r="AC516" s="252" t="s">
        <v>2014</v>
      </c>
      <c r="AD516" s="252" t="s">
        <v>5251</v>
      </c>
      <c r="AE516" s="331">
        <f t="shared" si="100"/>
        <v>0</v>
      </c>
      <c r="AF516" s="331"/>
      <c r="AG516" s="329"/>
      <c r="AH516" s="329">
        <v>0</v>
      </c>
      <c r="AI516" s="267" t="s">
        <v>825</v>
      </c>
      <c r="AJ516" s="265" t="s">
        <v>825</v>
      </c>
      <c r="AK516" s="249" t="s">
        <v>825</v>
      </c>
      <c r="AL516" s="253" t="s">
        <v>2580</v>
      </c>
      <c r="AM516" s="249" t="s">
        <v>1951</v>
      </c>
      <c r="AN516" s="249" t="s">
        <v>41</v>
      </c>
      <c r="AO516" s="249" t="s">
        <v>1132</v>
      </c>
      <c r="AP516" s="249" t="s">
        <v>5252</v>
      </c>
      <c r="AQ516" s="319" t="s">
        <v>5253</v>
      </c>
      <c r="AR516" s="249" t="s">
        <v>5254</v>
      </c>
      <c r="AS516" s="253">
        <v>45261</v>
      </c>
      <c r="AT516" s="253">
        <v>45261</v>
      </c>
      <c r="AU516" s="253">
        <v>45265</v>
      </c>
      <c r="AV516" s="253">
        <v>45266</v>
      </c>
      <c r="AW516" s="253">
        <v>45272</v>
      </c>
      <c r="AX516" s="253">
        <v>45275</v>
      </c>
      <c r="AY516" s="250">
        <f t="shared" si="101"/>
        <v>14</v>
      </c>
      <c r="AZ516" s="250"/>
      <c r="BA516" s="250">
        <f t="shared" si="94"/>
        <v>0</v>
      </c>
      <c r="BB516" s="271" t="s">
        <v>5255</v>
      </c>
      <c r="BC516" s="269"/>
      <c r="BD516" s="269"/>
      <c r="BE516" s="269"/>
      <c r="BF516" s="269"/>
      <c r="BG516" s="269"/>
      <c r="BH516" s="249"/>
    </row>
    <row r="517" spans="1:60" ht="30" hidden="1" customHeight="1" x14ac:dyDescent="0.35">
      <c r="A517" s="245" t="s">
        <v>1999</v>
      </c>
      <c r="B517" s="250">
        <v>1671</v>
      </c>
      <c r="C517" s="249">
        <v>2023</v>
      </c>
      <c r="D517" s="249"/>
      <c r="E517" s="249" t="s">
        <v>836</v>
      </c>
      <c r="F517" s="249" t="s">
        <v>813</v>
      </c>
      <c r="G517" s="250">
        <f t="shared" ca="1" si="96"/>
        <v>-100</v>
      </c>
      <c r="H517" s="251">
        <v>45260</v>
      </c>
      <c r="I517" s="239">
        <f t="shared" si="97"/>
        <v>33</v>
      </c>
      <c r="J517" s="251">
        <v>45293</v>
      </c>
      <c r="K517" s="239" t="str">
        <f t="shared" si="98"/>
        <v>DENTRO DO PRAZO</v>
      </c>
      <c r="L517" s="249" t="s">
        <v>5256</v>
      </c>
      <c r="M517" s="250">
        <v>3870</v>
      </c>
      <c r="N517" s="249" t="s">
        <v>914</v>
      </c>
      <c r="O517" s="249" t="s">
        <v>816</v>
      </c>
      <c r="P517" s="249" t="s">
        <v>1979</v>
      </c>
      <c r="Q517" s="249" t="s">
        <v>5257</v>
      </c>
      <c r="R517" s="249" t="s">
        <v>5258</v>
      </c>
      <c r="S517" s="249" t="s">
        <v>5259</v>
      </c>
      <c r="T517" s="249" t="s">
        <v>5260</v>
      </c>
      <c r="U517" s="240">
        <v>45281</v>
      </c>
      <c r="V517" s="235" t="s">
        <v>5261</v>
      </c>
      <c r="W517" s="251">
        <v>45315</v>
      </c>
      <c r="X517" s="245">
        <f t="shared" ca="1" si="99"/>
        <v>-78</v>
      </c>
      <c r="Y517" s="293" t="s">
        <v>5250</v>
      </c>
      <c r="Z517" s="252" t="s">
        <v>824</v>
      </c>
      <c r="AA517" s="252" t="s">
        <v>825</v>
      </c>
      <c r="AB517" s="252" t="s">
        <v>825</v>
      </c>
      <c r="AC517" s="252" t="s">
        <v>2014</v>
      </c>
      <c r="AD517" s="252">
        <v>2190</v>
      </c>
      <c r="AE517" s="331">
        <f t="shared" si="100"/>
        <v>0</v>
      </c>
      <c r="AF517" s="331"/>
      <c r="AG517" s="329"/>
      <c r="AH517" s="329">
        <v>0</v>
      </c>
      <c r="AI517" s="267" t="s">
        <v>825</v>
      </c>
      <c r="AJ517" s="265" t="s">
        <v>825</v>
      </c>
      <c r="AK517" s="249" t="s">
        <v>825</v>
      </c>
      <c r="AL517" s="253" t="s">
        <v>2484</v>
      </c>
      <c r="AM517" s="249" t="s">
        <v>1951</v>
      </c>
      <c r="AN517" s="249" t="s">
        <v>41</v>
      </c>
      <c r="AO517" s="249" t="s">
        <v>13</v>
      </c>
      <c r="AP517" s="248">
        <v>15997547913</v>
      </c>
      <c r="AQ517" s="269" t="s">
        <v>5262</v>
      </c>
      <c r="AR517" s="249" t="s">
        <v>5263</v>
      </c>
      <c r="AS517" s="253"/>
      <c r="AT517" s="253"/>
      <c r="AU517" s="253"/>
      <c r="AV517" s="253"/>
      <c r="AW517" s="253"/>
      <c r="AX517" s="253"/>
      <c r="AY517" s="250">
        <f t="shared" si="101"/>
        <v>0</v>
      </c>
      <c r="AZ517" s="250"/>
      <c r="BA517" s="250">
        <f t="shared" si="94"/>
        <v>0</v>
      </c>
      <c r="BB517" s="269" t="s">
        <v>5264</v>
      </c>
      <c r="BC517" s="269"/>
      <c r="BD517" s="269"/>
      <c r="BE517" s="269"/>
      <c r="BF517" s="269"/>
      <c r="BG517" s="269"/>
      <c r="BH517" s="249"/>
    </row>
    <row r="518" spans="1:60" ht="30" hidden="1" customHeight="1" x14ac:dyDescent="0.35">
      <c r="A518" s="245" t="s">
        <v>1999</v>
      </c>
      <c r="B518" s="250">
        <v>1672</v>
      </c>
      <c r="C518" s="249">
        <v>2023</v>
      </c>
      <c r="D518" s="249"/>
      <c r="E518" s="249" t="s">
        <v>836</v>
      </c>
      <c r="F518" s="249" t="s">
        <v>813</v>
      </c>
      <c r="G518" s="250">
        <f t="shared" ca="1" si="96"/>
        <v>-123</v>
      </c>
      <c r="H518" s="251">
        <v>45260</v>
      </c>
      <c r="I518" s="239">
        <f t="shared" si="97"/>
        <v>10</v>
      </c>
      <c r="J518" s="251">
        <v>45270</v>
      </c>
      <c r="K518" s="239" t="str">
        <f t="shared" si="98"/>
        <v>FORA DE PRAZO</v>
      </c>
      <c r="L518" s="249" t="s">
        <v>5265</v>
      </c>
      <c r="M518" s="250">
        <v>3883</v>
      </c>
      <c r="N518" s="249" t="s">
        <v>839</v>
      </c>
      <c r="O518" s="249" t="s">
        <v>840</v>
      </c>
      <c r="P518" s="249" t="s">
        <v>1106</v>
      </c>
      <c r="Q518" s="249" t="s">
        <v>5266</v>
      </c>
      <c r="R518" s="249"/>
      <c r="S518" s="249" t="s">
        <v>5267</v>
      </c>
      <c r="T518" s="249" t="s">
        <v>5268</v>
      </c>
      <c r="U518" s="251">
        <v>45264</v>
      </c>
      <c r="V518" s="235" t="s">
        <v>5269</v>
      </c>
      <c r="W518" s="251">
        <v>45630</v>
      </c>
      <c r="X518" s="245">
        <f t="shared" ca="1" si="99"/>
        <v>237</v>
      </c>
      <c r="Y518" s="293" t="s">
        <v>846</v>
      </c>
      <c r="Z518" s="252">
        <f>AD518/12</f>
        <v>1316.6666666666667</v>
      </c>
      <c r="AA518" s="252" t="s">
        <v>825</v>
      </c>
      <c r="AB518" s="252" t="s">
        <v>5270</v>
      </c>
      <c r="AC518" s="252" t="s">
        <v>2014</v>
      </c>
      <c r="AD518" s="252">
        <v>15800</v>
      </c>
      <c r="AE518" s="331">
        <f t="shared" si="100"/>
        <v>0</v>
      </c>
      <c r="AF518" s="252"/>
      <c r="AG518" s="329"/>
      <c r="AH518" s="335">
        <v>0</v>
      </c>
      <c r="AI518" s="267" t="s">
        <v>825</v>
      </c>
      <c r="AJ518" s="265" t="s">
        <v>825</v>
      </c>
      <c r="AK518" s="249" t="s">
        <v>825</v>
      </c>
      <c r="AL518" s="253" t="s">
        <v>2174</v>
      </c>
      <c r="AM518" s="249" t="s">
        <v>1035</v>
      </c>
      <c r="AN518" s="249" t="s">
        <v>19</v>
      </c>
      <c r="AO518" s="249" t="s">
        <v>13</v>
      </c>
      <c r="AP518" s="248"/>
      <c r="AQ518" s="269"/>
      <c r="AR518" s="249"/>
      <c r="AS518" s="253">
        <v>45261</v>
      </c>
      <c r="AT518" s="253">
        <v>45261</v>
      </c>
      <c r="AU518" s="253">
        <v>45261</v>
      </c>
      <c r="AV518" s="253">
        <v>45261</v>
      </c>
      <c r="AW518" s="253">
        <v>45261</v>
      </c>
      <c r="AX518" s="253">
        <v>45264</v>
      </c>
      <c r="AY518" s="250">
        <f t="shared" si="101"/>
        <v>3</v>
      </c>
      <c r="AZ518" s="250"/>
      <c r="BA518" s="250">
        <f t="shared" si="94"/>
        <v>0</v>
      </c>
      <c r="BB518" s="271" t="s">
        <v>5271</v>
      </c>
      <c r="BC518" s="269"/>
      <c r="BD518" s="269"/>
      <c r="BE518" s="269"/>
      <c r="BF518" s="269"/>
      <c r="BG518" s="269"/>
      <c r="BH518" s="249"/>
    </row>
    <row r="519" spans="1:60" ht="30" hidden="1" customHeight="1" x14ac:dyDescent="0.35">
      <c r="A519" s="245" t="s">
        <v>1999</v>
      </c>
      <c r="B519" s="250">
        <v>1673</v>
      </c>
      <c r="C519" s="249">
        <v>2023</v>
      </c>
      <c r="D519" s="249"/>
      <c r="E519" s="249" t="s">
        <v>836</v>
      </c>
      <c r="F519" s="249" t="s">
        <v>813</v>
      </c>
      <c r="G519" s="250">
        <f t="shared" ca="1" si="96"/>
        <v>-132</v>
      </c>
      <c r="H519" s="251">
        <v>45260</v>
      </c>
      <c r="I519" s="239">
        <f t="shared" si="97"/>
        <v>1</v>
      </c>
      <c r="J519" s="251">
        <v>45261</v>
      </c>
      <c r="K519" s="239" t="str">
        <f t="shared" si="98"/>
        <v>FORA DE PRAZO</v>
      </c>
      <c r="L519" s="249" t="s">
        <v>5272</v>
      </c>
      <c r="M519" s="250">
        <v>3902</v>
      </c>
      <c r="N519" s="249" t="s">
        <v>839</v>
      </c>
      <c r="O519" s="249" t="s">
        <v>840</v>
      </c>
      <c r="P519" s="249" t="s">
        <v>1029</v>
      </c>
      <c r="Q519" s="249" t="s">
        <v>5273</v>
      </c>
      <c r="R519" s="249" t="s">
        <v>5274</v>
      </c>
      <c r="S519" s="249" t="s">
        <v>2779</v>
      </c>
      <c r="T519" s="249" t="s">
        <v>5275</v>
      </c>
      <c r="U519" s="251">
        <v>45267</v>
      </c>
      <c r="V519" s="235" t="s">
        <v>5276</v>
      </c>
      <c r="W519" s="251"/>
      <c r="X519" s="245">
        <f t="shared" ca="1" si="99"/>
        <v>-45393</v>
      </c>
      <c r="Y519" s="293" t="s">
        <v>846</v>
      </c>
      <c r="Z519" s="252" t="s">
        <v>2013</v>
      </c>
      <c r="AA519" s="252" t="s">
        <v>825</v>
      </c>
      <c r="AB519" s="252" t="s">
        <v>5270</v>
      </c>
      <c r="AC519" s="252" t="s">
        <v>2014</v>
      </c>
      <c r="AD519" s="252">
        <v>38900</v>
      </c>
      <c r="AE519" s="331">
        <f t="shared" si="100"/>
        <v>0</v>
      </c>
      <c r="AF519" s="252"/>
      <c r="AG519" s="329"/>
      <c r="AH519" s="335">
        <v>0</v>
      </c>
      <c r="AI519" s="267" t="s">
        <v>825</v>
      </c>
      <c r="AJ519" s="265" t="s">
        <v>825</v>
      </c>
      <c r="AK519" s="249" t="s">
        <v>825</v>
      </c>
      <c r="AL519" s="253" t="s">
        <v>3199</v>
      </c>
      <c r="AM519" s="249" t="s">
        <v>1581</v>
      </c>
      <c r="AN519" s="249" t="s">
        <v>1582</v>
      </c>
      <c r="AO519" s="249" t="s">
        <v>831</v>
      </c>
      <c r="AP519" s="249">
        <v>1138192207</v>
      </c>
      <c r="AQ519" s="269" t="s">
        <v>2782</v>
      </c>
      <c r="AR519" s="249"/>
      <c r="AS519" s="253">
        <v>45261</v>
      </c>
      <c r="AT519" s="253">
        <v>45262</v>
      </c>
      <c r="AU519" s="253">
        <v>45265</v>
      </c>
      <c r="AV519" s="253">
        <v>45265</v>
      </c>
      <c r="AW519" s="253">
        <v>45267</v>
      </c>
      <c r="AX519" s="253">
        <v>45268</v>
      </c>
      <c r="AY519" s="250">
        <f t="shared" si="101"/>
        <v>7</v>
      </c>
      <c r="AZ519" s="250"/>
      <c r="BA519" s="250">
        <f t="shared" si="94"/>
        <v>0</v>
      </c>
      <c r="BB519" s="271" t="s">
        <v>5277</v>
      </c>
      <c r="BC519" s="269"/>
      <c r="BD519" s="269"/>
      <c r="BE519" s="269"/>
      <c r="BF519" s="269"/>
      <c r="BG519" s="269"/>
      <c r="BH519" s="249"/>
    </row>
    <row r="520" spans="1:60" ht="30" hidden="1" customHeight="1" x14ac:dyDescent="0.35">
      <c r="A520" s="245" t="s">
        <v>1999</v>
      </c>
      <c r="B520" s="250">
        <v>1674</v>
      </c>
      <c r="C520" s="249">
        <v>2023</v>
      </c>
      <c r="D520" s="249"/>
      <c r="E520" s="249" t="s">
        <v>812</v>
      </c>
      <c r="F520" s="249" t="s">
        <v>813</v>
      </c>
      <c r="G520" s="250">
        <f t="shared" ca="1" si="96"/>
        <v>-100</v>
      </c>
      <c r="H520" s="251">
        <v>45261</v>
      </c>
      <c r="I520" s="239">
        <f t="shared" si="97"/>
        <v>32</v>
      </c>
      <c r="J520" s="251">
        <v>45293</v>
      </c>
      <c r="K520" s="239" t="str">
        <f t="shared" si="98"/>
        <v>DENTRO DO PRAZO</v>
      </c>
      <c r="L520" s="249" t="s">
        <v>5278</v>
      </c>
      <c r="M520" s="250">
        <v>3910</v>
      </c>
      <c r="N520" s="249" t="s">
        <v>914</v>
      </c>
      <c r="O520" s="249" t="s">
        <v>816</v>
      </c>
      <c r="P520" s="249" t="s">
        <v>1979</v>
      </c>
      <c r="Q520" s="249" t="s">
        <v>3195</v>
      </c>
      <c r="R520" s="249" t="s">
        <v>5279</v>
      </c>
      <c r="S520" s="249" t="s">
        <v>5280</v>
      </c>
      <c r="T520" s="249" t="s">
        <v>5281</v>
      </c>
      <c r="U520" s="251">
        <v>45264</v>
      </c>
      <c r="V520" s="235" t="s">
        <v>5282</v>
      </c>
      <c r="W520" s="251">
        <v>45322</v>
      </c>
      <c r="X520" s="245">
        <f t="shared" ca="1" si="99"/>
        <v>-71</v>
      </c>
      <c r="Y520" s="293" t="s">
        <v>5250</v>
      </c>
      <c r="Z520" s="252" t="s">
        <v>824</v>
      </c>
      <c r="AA520" s="252" t="s">
        <v>825</v>
      </c>
      <c r="AB520" s="252" t="s">
        <v>825</v>
      </c>
      <c r="AC520" s="252" t="s">
        <v>2014</v>
      </c>
      <c r="AD520" s="252" t="s">
        <v>5283</v>
      </c>
      <c r="AE520" s="331">
        <f t="shared" ref="AE520:AE527" si="102">AG520+AH520-AF520</f>
        <v>0</v>
      </c>
      <c r="AF520" s="331"/>
      <c r="AG520" s="329"/>
      <c r="AH520" s="329">
        <v>0</v>
      </c>
      <c r="AI520" s="267" t="s">
        <v>825</v>
      </c>
      <c r="AJ520" s="265" t="s">
        <v>825</v>
      </c>
      <c r="AK520" s="249" t="s">
        <v>825</v>
      </c>
      <c r="AL520" s="253" t="s">
        <v>3199</v>
      </c>
      <c r="AM520" s="249" t="s">
        <v>1951</v>
      </c>
      <c r="AN520" s="249" t="s">
        <v>41</v>
      </c>
      <c r="AO520" s="249" t="s">
        <v>13</v>
      </c>
      <c r="AP520" s="249" t="s">
        <v>5284</v>
      </c>
      <c r="AQ520" s="319" t="s">
        <v>5285</v>
      </c>
      <c r="AR520" s="249" t="s">
        <v>3202</v>
      </c>
      <c r="AS520" s="253">
        <v>45264</v>
      </c>
      <c r="AT520" s="253">
        <v>45267</v>
      </c>
      <c r="AU520" s="253">
        <v>45264</v>
      </c>
      <c r="AV520" s="253">
        <v>45264</v>
      </c>
      <c r="AW520" s="253">
        <v>45265</v>
      </c>
      <c r="AX520" s="253">
        <v>45272</v>
      </c>
      <c r="AY520" s="250">
        <f t="shared" si="101"/>
        <v>8</v>
      </c>
      <c r="AZ520" s="250"/>
      <c r="BA520" s="250">
        <f t="shared" si="94"/>
        <v>0</v>
      </c>
      <c r="BB520" s="271" t="s">
        <v>5286</v>
      </c>
      <c r="BC520" s="269"/>
      <c r="BD520" s="269"/>
      <c r="BE520" s="269"/>
      <c r="BF520" s="269"/>
      <c r="BG520" s="269"/>
      <c r="BH520" s="249"/>
    </row>
    <row r="521" spans="1:60" ht="30" hidden="1" customHeight="1" x14ac:dyDescent="0.35">
      <c r="A521" s="245" t="s">
        <v>1999</v>
      </c>
      <c r="B521" s="250">
        <v>1677</v>
      </c>
      <c r="C521" s="249">
        <v>2023</v>
      </c>
      <c r="D521" s="249"/>
      <c r="E521" s="249" t="s">
        <v>836</v>
      </c>
      <c r="F521" s="249" t="s">
        <v>813</v>
      </c>
      <c r="G521" s="250">
        <f t="shared" ca="1" si="96"/>
        <v>-154</v>
      </c>
      <c r="H521" s="251">
        <v>45261</v>
      </c>
      <c r="I521" s="239">
        <f t="shared" si="97"/>
        <v>-22</v>
      </c>
      <c r="J521" s="251">
        <v>45239</v>
      </c>
      <c r="K521" s="239" t="str">
        <f t="shared" si="98"/>
        <v>RETROATIVO</v>
      </c>
      <c r="L521" s="249" t="s">
        <v>5287</v>
      </c>
      <c r="M521" s="250">
        <v>3893</v>
      </c>
      <c r="N521" s="249" t="s">
        <v>879</v>
      </c>
      <c r="O521" s="249" t="s">
        <v>816</v>
      </c>
      <c r="P521" s="249" t="s">
        <v>817</v>
      </c>
      <c r="Q521" s="249" t="s">
        <v>854</v>
      </c>
      <c r="R521" s="293" t="s">
        <v>5288</v>
      </c>
      <c r="S521" s="249" t="s">
        <v>856</v>
      </c>
      <c r="T521" s="293" t="s">
        <v>5289</v>
      </c>
      <c r="U521" s="251">
        <v>45267</v>
      </c>
      <c r="V521" s="235" t="s">
        <v>5210</v>
      </c>
      <c r="W521" s="251">
        <v>45276</v>
      </c>
      <c r="X521" s="245">
        <f t="shared" ca="1" si="99"/>
        <v>-117</v>
      </c>
      <c r="Y521" s="249" t="s">
        <v>846</v>
      </c>
      <c r="Z521" s="252" t="s">
        <v>824</v>
      </c>
      <c r="AA521" s="252" t="s">
        <v>825</v>
      </c>
      <c r="AB521" s="252" t="s">
        <v>825</v>
      </c>
      <c r="AC521" s="252" t="s">
        <v>2014</v>
      </c>
      <c r="AD521" s="252" t="s">
        <v>995</v>
      </c>
      <c r="AE521" s="331">
        <f t="shared" si="102"/>
        <v>0</v>
      </c>
      <c r="AF521" s="331">
        <v>5000</v>
      </c>
      <c r="AG521" s="329"/>
      <c r="AH521" s="335" t="s">
        <v>4488</v>
      </c>
      <c r="AI521" s="267" t="s">
        <v>825</v>
      </c>
      <c r="AJ521" s="265" t="s">
        <v>825</v>
      </c>
      <c r="AK521" s="249" t="s">
        <v>825</v>
      </c>
      <c r="AL521" s="253" t="s">
        <v>2484</v>
      </c>
      <c r="AM521" s="249" t="s">
        <v>828</v>
      </c>
      <c r="AN521" s="249" t="s">
        <v>39</v>
      </c>
      <c r="AO521" s="249" t="s">
        <v>1132</v>
      </c>
      <c r="AP521" s="249" t="s">
        <v>5290</v>
      </c>
      <c r="AQ521" s="271" t="s">
        <v>863</v>
      </c>
      <c r="AR521" s="249" t="s">
        <v>864</v>
      </c>
      <c r="AS521" s="253">
        <v>45265</v>
      </c>
      <c r="AT521" s="253">
        <v>45265</v>
      </c>
      <c r="AU521" s="253">
        <v>45265</v>
      </c>
      <c r="AV521" s="253">
        <v>45266</v>
      </c>
      <c r="AW521" s="253">
        <v>45267</v>
      </c>
      <c r="AX521" s="253">
        <v>45275</v>
      </c>
      <c r="AY521" s="250">
        <f t="shared" si="101"/>
        <v>10</v>
      </c>
      <c r="AZ521" s="250"/>
      <c r="BA521" s="250">
        <f t="shared" si="94"/>
        <v>5000</v>
      </c>
      <c r="BB521" s="271" t="s">
        <v>5291</v>
      </c>
      <c r="BC521" s="269"/>
      <c r="BD521" s="269"/>
      <c r="BE521" s="269"/>
      <c r="BF521" s="269"/>
      <c r="BG521" s="269"/>
      <c r="BH521" s="249"/>
    </row>
    <row r="522" spans="1:60" ht="30" hidden="1" customHeight="1" x14ac:dyDescent="0.35">
      <c r="A522" s="245" t="s">
        <v>1999</v>
      </c>
      <c r="B522" s="250">
        <v>1691</v>
      </c>
      <c r="C522" s="249">
        <v>2023</v>
      </c>
      <c r="D522" s="249"/>
      <c r="E522" s="249" t="s">
        <v>812</v>
      </c>
      <c r="F522" s="249" t="s">
        <v>813</v>
      </c>
      <c r="G522" s="250">
        <f t="shared" ca="1" si="96"/>
        <v>-100</v>
      </c>
      <c r="H522" s="251">
        <v>45261</v>
      </c>
      <c r="I522" s="239">
        <f t="shared" si="97"/>
        <v>32</v>
      </c>
      <c r="J522" s="251">
        <v>45293</v>
      </c>
      <c r="K522" s="239" t="str">
        <f t="shared" si="98"/>
        <v>DENTRO DO PRAZO</v>
      </c>
      <c r="L522" s="249" t="s">
        <v>5292</v>
      </c>
      <c r="M522" s="250">
        <v>3937</v>
      </c>
      <c r="N522" s="249" t="s">
        <v>914</v>
      </c>
      <c r="O522" s="249" t="s">
        <v>816</v>
      </c>
      <c r="P522" s="249" t="s">
        <v>1979</v>
      </c>
      <c r="Q522" s="249" t="s">
        <v>3195</v>
      </c>
      <c r="R522" s="249" t="s">
        <v>5279</v>
      </c>
      <c r="S522" s="249" t="s">
        <v>5280</v>
      </c>
      <c r="T522" s="249" t="s">
        <v>5293</v>
      </c>
      <c r="U522" s="251">
        <v>45280</v>
      </c>
      <c r="V522" s="235" t="s">
        <v>5282</v>
      </c>
      <c r="W522" s="251">
        <v>45322</v>
      </c>
      <c r="X522" s="245">
        <f t="shared" ca="1" si="99"/>
        <v>-71</v>
      </c>
      <c r="Y522" s="293" t="s">
        <v>5294</v>
      </c>
      <c r="Z522" s="252" t="s">
        <v>824</v>
      </c>
      <c r="AA522" s="252" t="s">
        <v>825</v>
      </c>
      <c r="AB522" s="252" t="s">
        <v>825</v>
      </c>
      <c r="AC522" s="252" t="s">
        <v>2014</v>
      </c>
      <c r="AD522" s="252" t="s">
        <v>5295</v>
      </c>
      <c r="AE522" s="331">
        <f t="shared" si="102"/>
        <v>0</v>
      </c>
      <c r="AF522" s="331"/>
      <c r="AG522" s="329"/>
      <c r="AH522" s="329">
        <v>0</v>
      </c>
      <c r="AI522" s="267" t="s">
        <v>825</v>
      </c>
      <c r="AJ522" s="265" t="s">
        <v>825</v>
      </c>
      <c r="AK522" s="249" t="s">
        <v>825</v>
      </c>
      <c r="AL522" s="253" t="s">
        <v>3199</v>
      </c>
      <c r="AM522" s="249" t="s">
        <v>1951</v>
      </c>
      <c r="AN522" s="249" t="s">
        <v>41</v>
      </c>
      <c r="AO522" s="249" t="s">
        <v>13</v>
      </c>
      <c r="AP522" s="249" t="s">
        <v>5284</v>
      </c>
      <c r="AQ522" s="271" t="s">
        <v>5296</v>
      </c>
      <c r="AR522" s="249" t="s">
        <v>3202</v>
      </c>
      <c r="AS522" s="253">
        <v>45265</v>
      </c>
      <c r="AT522" s="253">
        <v>45265</v>
      </c>
      <c r="AU522" s="253">
        <v>45273</v>
      </c>
      <c r="AV522" s="253">
        <v>45273</v>
      </c>
      <c r="AW522" s="253">
        <v>45275</v>
      </c>
      <c r="AX522" s="253">
        <v>45280</v>
      </c>
      <c r="AY522" s="250">
        <f t="shared" si="101"/>
        <v>15</v>
      </c>
      <c r="AZ522" s="250"/>
      <c r="BA522" s="250">
        <f t="shared" si="94"/>
        <v>0</v>
      </c>
      <c r="BB522" s="271" t="s">
        <v>5297</v>
      </c>
      <c r="BC522" s="269"/>
      <c r="BD522" s="269"/>
      <c r="BE522" s="269"/>
      <c r="BF522" s="269"/>
      <c r="BG522" s="269"/>
      <c r="BH522" s="249"/>
    </row>
    <row r="523" spans="1:60" ht="30" hidden="1" customHeight="1" x14ac:dyDescent="0.35">
      <c r="A523" s="245" t="s">
        <v>1999</v>
      </c>
      <c r="B523" s="250">
        <v>1692</v>
      </c>
      <c r="C523" s="249">
        <v>2023</v>
      </c>
      <c r="D523" s="249"/>
      <c r="E523" s="249" t="s">
        <v>812</v>
      </c>
      <c r="F523" s="249" t="s">
        <v>813</v>
      </c>
      <c r="G523" s="250">
        <f t="shared" ca="1" si="96"/>
        <v>-78</v>
      </c>
      <c r="H523" s="251">
        <v>45265</v>
      </c>
      <c r="I523" s="239">
        <f t="shared" si="97"/>
        <v>50</v>
      </c>
      <c r="J523" s="251">
        <v>45315</v>
      </c>
      <c r="K523" s="239" t="str">
        <f t="shared" si="98"/>
        <v>DENTRO DO PRAZO</v>
      </c>
      <c r="L523" s="249" t="s">
        <v>5298</v>
      </c>
      <c r="M523" s="250">
        <v>4001</v>
      </c>
      <c r="N523" s="249" t="s">
        <v>1016</v>
      </c>
      <c r="O523" s="249" t="s">
        <v>816</v>
      </c>
      <c r="P523" s="249" t="s">
        <v>1106</v>
      </c>
      <c r="Q523" s="249" t="s">
        <v>2294</v>
      </c>
      <c r="R523" s="314" t="s">
        <v>2294</v>
      </c>
      <c r="S523" s="249" t="s">
        <v>2295</v>
      </c>
      <c r="T523" s="293" t="s">
        <v>2296</v>
      </c>
      <c r="U523" s="251">
        <v>45280</v>
      </c>
      <c r="V523" s="235" t="s">
        <v>5299</v>
      </c>
      <c r="W523" s="251">
        <v>46045</v>
      </c>
      <c r="X523" s="245">
        <f t="shared" ca="1" si="99"/>
        <v>652</v>
      </c>
      <c r="Y523" s="293" t="s">
        <v>1463</v>
      </c>
      <c r="Z523" s="252">
        <v>975</v>
      </c>
      <c r="AA523" s="252" t="s">
        <v>825</v>
      </c>
      <c r="AB523" s="252" t="s">
        <v>825</v>
      </c>
      <c r="AC523" s="252" t="s">
        <v>2014</v>
      </c>
      <c r="AD523" s="252" t="s">
        <v>5300</v>
      </c>
      <c r="AE523" s="331">
        <f t="shared" si="102"/>
        <v>0</v>
      </c>
      <c r="AF523" s="331"/>
      <c r="AG523" s="329"/>
      <c r="AH523" s="329">
        <v>0</v>
      </c>
      <c r="AI523" s="267" t="s">
        <v>825</v>
      </c>
      <c r="AJ523" s="265" t="s">
        <v>825</v>
      </c>
      <c r="AK523" s="249" t="s">
        <v>825</v>
      </c>
      <c r="AL523" s="253" t="s">
        <v>907</v>
      </c>
      <c r="AM523" s="249" t="s">
        <v>1116</v>
      </c>
      <c r="AN523" s="249" t="s">
        <v>22</v>
      </c>
      <c r="AO523" s="249" t="s">
        <v>13</v>
      </c>
      <c r="AP523" s="249" t="s">
        <v>5301</v>
      </c>
      <c r="AQ523" s="271" t="s">
        <v>5302</v>
      </c>
      <c r="AR523" s="249" t="s">
        <v>5303</v>
      </c>
      <c r="AS523" s="253">
        <v>45267</v>
      </c>
      <c r="AT523" s="253">
        <v>45267</v>
      </c>
      <c r="AU523" s="253">
        <v>45273</v>
      </c>
      <c r="AV523" s="253">
        <v>45273</v>
      </c>
      <c r="AW523" s="253">
        <v>45274</v>
      </c>
      <c r="AX523" s="253">
        <v>45280</v>
      </c>
      <c r="AY523" s="250">
        <f t="shared" si="101"/>
        <v>13</v>
      </c>
      <c r="AZ523" s="250"/>
      <c r="BA523" s="250">
        <f t="shared" si="94"/>
        <v>0</v>
      </c>
      <c r="BB523" s="271" t="s">
        <v>5304</v>
      </c>
      <c r="BC523" s="269"/>
      <c r="BD523" s="269"/>
      <c r="BE523" s="269"/>
      <c r="BF523" s="269"/>
      <c r="BG523" s="269"/>
      <c r="BH523" s="249"/>
    </row>
    <row r="524" spans="1:60" ht="30" hidden="1" customHeight="1" x14ac:dyDescent="0.35">
      <c r="A524" s="245" t="s">
        <v>1999</v>
      </c>
      <c r="B524" s="250">
        <v>1693</v>
      </c>
      <c r="C524" s="249">
        <v>2023</v>
      </c>
      <c r="D524" s="249"/>
      <c r="E524" s="249" t="s">
        <v>836</v>
      </c>
      <c r="F524" s="249" t="s">
        <v>813</v>
      </c>
      <c r="G524" s="250">
        <f t="shared" ca="1" si="96"/>
        <v>-110</v>
      </c>
      <c r="H524" s="251">
        <v>45265</v>
      </c>
      <c r="I524" s="239">
        <f t="shared" si="97"/>
        <v>18</v>
      </c>
      <c r="J524" s="251">
        <v>45283</v>
      </c>
      <c r="K524" s="239" t="str">
        <f t="shared" si="98"/>
        <v>DENTRO DO PRAZO</v>
      </c>
      <c r="L524" s="249" t="s">
        <v>5305</v>
      </c>
      <c r="M524" s="250">
        <v>3957</v>
      </c>
      <c r="N524" s="249" t="s">
        <v>914</v>
      </c>
      <c r="O524" s="249" t="s">
        <v>816</v>
      </c>
      <c r="P524" s="249" t="s">
        <v>1979</v>
      </c>
      <c r="Q524" s="249" t="s">
        <v>3063</v>
      </c>
      <c r="R524" s="314" t="s">
        <v>3064</v>
      </c>
      <c r="S524" s="249" t="s">
        <v>3065</v>
      </c>
      <c r="T524" s="249" t="s">
        <v>5306</v>
      </c>
      <c r="U524" s="240">
        <v>45294</v>
      </c>
      <c r="V524" s="235" t="s">
        <v>5307</v>
      </c>
      <c r="W524" s="251">
        <v>45344</v>
      </c>
      <c r="X524" s="245">
        <f t="shared" ca="1" si="99"/>
        <v>-49</v>
      </c>
      <c r="Y524" s="293" t="s">
        <v>5294</v>
      </c>
      <c r="Z524" s="252" t="s">
        <v>824</v>
      </c>
      <c r="AA524" s="252" t="s">
        <v>825</v>
      </c>
      <c r="AB524" s="252" t="s">
        <v>825</v>
      </c>
      <c r="AC524" s="252" t="s">
        <v>2014</v>
      </c>
      <c r="AD524" s="252" t="s">
        <v>5308</v>
      </c>
      <c r="AE524" s="331">
        <f t="shared" si="102"/>
        <v>0</v>
      </c>
      <c r="AF524" s="331"/>
      <c r="AG524" s="329"/>
      <c r="AH524" s="329">
        <v>0</v>
      </c>
      <c r="AI524" s="267" t="s">
        <v>825</v>
      </c>
      <c r="AJ524" s="265" t="s">
        <v>825</v>
      </c>
      <c r="AK524" s="249" t="s">
        <v>825</v>
      </c>
      <c r="AL524" s="253" t="s">
        <v>2580</v>
      </c>
      <c r="AM524" s="249" t="s">
        <v>1951</v>
      </c>
      <c r="AN524" s="249" t="s">
        <v>41</v>
      </c>
      <c r="AO524" s="249" t="s">
        <v>13</v>
      </c>
      <c r="AP524" s="249" t="s">
        <v>5309</v>
      </c>
      <c r="AQ524" s="269" t="s">
        <v>5310</v>
      </c>
      <c r="AR524" s="249" t="s">
        <v>5311</v>
      </c>
      <c r="AS524" s="253"/>
      <c r="AT524" s="253"/>
      <c r="AU524" s="253"/>
      <c r="AV524" s="253"/>
      <c r="AW524" s="253"/>
      <c r="AX524" s="253"/>
      <c r="AY524" s="250">
        <f t="shared" si="101"/>
        <v>0</v>
      </c>
      <c r="AZ524" s="250"/>
      <c r="BA524" s="250">
        <f t="shared" si="94"/>
        <v>0</v>
      </c>
      <c r="BB524" s="272" t="s">
        <v>5312</v>
      </c>
      <c r="BC524" s="269"/>
      <c r="BD524" s="269"/>
      <c r="BE524" s="269"/>
      <c r="BF524" s="269"/>
      <c r="BG524" s="269"/>
      <c r="BH524" s="249"/>
    </row>
    <row r="525" spans="1:60" ht="30" hidden="1" customHeight="1" x14ac:dyDescent="0.35">
      <c r="A525" s="245" t="s">
        <v>1999</v>
      </c>
      <c r="B525" s="250">
        <v>1694</v>
      </c>
      <c r="C525" s="249">
        <v>2023</v>
      </c>
      <c r="D525" s="249"/>
      <c r="E525" s="249" t="s">
        <v>836</v>
      </c>
      <c r="F525" s="249" t="s">
        <v>813</v>
      </c>
      <c r="G525" s="250">
        <f t="shared" ca="1" si="96"/>
        <v>-186</v>
      </c>
      <c r="H525" s="251">
        <v>45265</v>
      </c>
      <c r="I525" s="239">
        <f t="shared" si="97"/>
        <v>-58</v>
      </c>
      <c r="J525" s="251">
        <v>45207</v>
      </c>
      <c r="K525" s="239" t="str">
        <f t="shared" si="98"/>
        <v>RETROATIVO</v>
      </c>
      <c r="L525" s="249" t="s">
        <v>5313</v>
      </c>
      <c r="M525" s="250">
        <v>4049</v>
      </c>
      <c r="N525" s="249" t="s">
        <v>1016</v>
      </c>
      <c r="O525" s="249" t="s">
        <v>816</v>
      </c>
      <c r="P525" s="249" t="s">
        <v>817</v>
      </c>
      <c r="Q525" s="249" t="s">
        <v>5314</v>
      </c>
      <c r="R525" s="293" t="s">
        <v>5315</v>
      </c>
      <c r="S525" s="249" t="s">
        <v>5316</v>
      </c>
      <c r="T525" s="249" t="s">
        <v>5317</v>
      </c>
      <c r="U525" s="251">
        <v>45272</v>
      </c>
      <c r="V525" s="235" t="s">
        <v>4810</v>
      </c>
      <c r="W525" s="251">
        <v>45275</v>
      </c>
      <c r="X525" s="245">
        <f t="shared" ca="1" si="99"/>
        <v>-118</v>
      </c>
      <c r="Y525" s="249" t="s">
        <v>846</v>
      </c>
      <c r="Z525" s="252" t="s">
        <v>824</v>
      </c>
      <c r="AA525" s="252" t="s">
        <v>825</v>
      </c>
      <c r="AB525" s="252" t="s">
        <v>825</v>
      </c>
      <c r="AC525" s="252" t="s">
        <v>2014</v>
      </c>
      <c r="AD525" s="252" t="s">
        <v>995</v>
      </c>
      <c r="AE525" s="331">
        <f t="shared" si="102"/>
        <v>0</v>
      </c>
      <c r="AF525" s="331"/>
      <c r="AG525" s="329"/>
      <c r="AH525" s="329">
        <v>0</v>
      </c>
      <c r="AI525" s="267" t="s">
        <v>825</v>
      </c>
      <c r="AJ525" s="265" t="s">
        <v>825</v>
      </c>
      <c r="AK525" s="249" t="s">
        <v>825</v>
      </c>
      <c r="AL525" s="253">
        <v>45280</v>
      </c>
      <c r="AM525" s="249" t="s">
        <v>997</v>
      </c>
      <c r="AN525" s="249" t="s">
        <v>829</v>
      </c>
      <c r="AO525" s="249" t="s">
        <v>1132</v>
      </c>
      <c r="AP525" s="249" t="s">
        <v>5318</v>
      </c>
      <c r="AQ525" s="271" t="s">
        <v>2444</v>
      </c>
      <c r="AR525" s="249" t="s">
        <v>5319</v>
      </c>
      <c r="AS525" s="253"/>
      <c r="AT525" s="253"/>
      <c r="AU525" s="253"/>
      <c r="AV525" s="253"/>
      <c r="AW525" s="253"/>
      <c r="AX525" s="253"/>
      <c r="AY525" s="250">
        <f t="shared" si="101"/>
        <v>0</v>
      </c>
      <c r="AZ525" s="250"/>
      <c r="BA525" s="250">
        <f t="shared" si="94"/>
        <v>0</v>
      </c>
      <c r="BB525" s="269"/>
      <c r="BC525" s="269"/>
      <c r="BD525" s="269"/>
      <c r="BE525" s="269"/>
      <c r="BF525" s="269"/>
      <c r="BG525" s="269" t="s">
        <v>2049</v>
      </c>
      <c r="BH525" s="249"/>
    </row>
    <row r="526" spans="1:60" ht="30" customHeight="1" x14ac:dyDescent="0.35">
      <c r="A526" s="245" t="s">
        <v>1999</v>
      </c>
      <c r="B526" s="250">
        <v>1695</v>
      </c>
      <c r="C526" s="249">
        <v>2023</v>
      </c>
      <c r="D526" s="249" t="s">
        <v>2197</v>
      </c>
      <c r="E526" s="249" t="s">
        <v>836</v>
      </c>
      <c r="F526" s="249" t="s">
        <v>852</v>
      </c>
      <c r="G526" s="250">
        <f t="shared" ca="1" si="96"/>
        <v>-128</v>
      </c>
      <c r="H526" s="251">
        <v>45265</v>
      </c>
      <c r="I526" s="239">
        <f t="shared" ref="I526:I536" si="103">_xlfn.DAYS(J526,H526)</f>
        <v>0</v>
      </c>
      <c r="J526" s="251">
        <v>45265</v>
      </c>
      <c r="K526" s="239" t="str">
        <f t="shared" si="98"/>
        <v>RETROATIVO</v>
      </c>
      <c r="L526" s="249" t="s">
        <v>5320</v>
      </c>
      <c r="M526" s="250">
        <v>3690</v>
      </c>
      <c r="N526" s="249" t="s">
        <v>914</v>
      </c>
      <c r="O526" s="249" t="s">
        <v>816</v>
      </c>
      <c r="P526" s="249" t="s">
        <v>1976</v>
      </c>
      <c r="Q526" s="249" t="s">
        <v>5321</v>
      </c>
      <c r="R526" s="293" t="s">
        <v>5322</v>
      </c>
      <c r="S526" s="249" t="s">
        <v>5323</v>
      </c>
      <c r="T526" s="249" t="s">
        <v>5324</v>
      </c>
      <c r="U526" s="240">
        <v>45293</v>
      </c>
      <c r="V526" s="235" t="s">
        <v>5325</v>
      </c>
      <c r="W526" s="251">
        <v>45387</v>
      </c>
      <c r="X526" s="245">
        <f t="shared" ca="1" si="99"/>
        <v>-6</v>
      </c>
      <c r="Y526" s="293" t="s">
        <v>2122</v>
      </c>
      <c r="Z526" s="252" t="s">
        <v>824</v>
      </c>
      <c r="AA526" s="252" t="s">
        <v>825</v>
      </c>
      <c r="AB526" s="252" t="s">
        <v>825</v>
      </c>
      <c r="AC526" s="252" t="s">
        <v>2014</v>
      </c>
      <c r="AD526" s="252" t="s">
        <v>4370</v>
      </c>
      <c r="AE526" s="331">
        <f t="shared" si="102"/>
        <v>0</v>
      </c>
      <c r="AF526" s="331"/>
      <c r="AG526" s="329"/>
      <c r="AH526" s="329">
        <v>0</v>
      </c>
      <c r="AI526" s="267" t="s">
        <v>825</v>
      </c>
      <c r="AJ526" s="265" t="s">
        <v>825</v>
      </c>
      <c r="AK526" s="249" t="s">
        <v>825</v>
      </c>
      <c r="AL526" s="253" t="s">
        <v>1276</v>
      </c>
      <c r="AM526" s="249" t="s">
        <v>1948</v>
      </c>
      <c r="AN526" s="249" t="s">
        <v>26</v>
      </c>
      <c r="AO526" s="249" t="s">
        <v>13</v>
      </c>
      <c r="AP526" s="423" t="s">
        <v>5326</v>
      </c>
      <c r="AQ526" s="271" t="s">
        <v>5327</v>
      </c>
      <c r="AR526" s="249" t="s">
        <v>5328</v>
      </c>
      <c r="AS526" s="253"/>
      <c r="AT526" s="253"/>
      <c r="AU526" s="253"/>
      <c r="AV526" s="253"/>
      <c r="AW526" s="253">
        <v>45288</v>
      </c>
      <c r="AX526" s="253"/>
      <c r="AY526" s="250">
        <f t="shared" si="101"/>
        <v>0</v>
      </c>
      <c r="AZ526" s="250"/>
      <c r="BA526" s="250">
        <f t="shared" si="94"/>
        <v>0</v>
      </c>
      <c r="BB526" s="272" t="s">
        <v>5329</v>
      </c>
      <c r="BC526" s="269"/>
      <c r="BD526" s="269"/>
      <c r="BE526" s="269"/>
      <c r="BF526" s="269"/>
      <c r="BG526" s="269"/>
      <c r="BH526" s="249"/>
    </row>
    <row r="527" spans="1:60" ht="30" hidden="1" customHeight="1" x14ac:dyDescent="0.35">
      <c r="A527" s="245" t="s">
        <v>1999</v>
      </c>
      <c r="B527" s="250">
        <v>1696</v>
      </c>
      <c r="C527" s="249">
        <v>2023</v>
      </c>
      <c r="D527" s="249"/>
      <c r="E527" s="249" t="s">
        <v>812</v>
      </c>
      <c r="F527" s="249" t="s">
        <v>813</v>
      </c>
      <c r="G527" s="250">
        <f t="shared" ca="1" si="96"/>
        <v>-78</v>
      </c>
      <c r="H527" s="251">
        <v>45266</v>
      </c>
      <c r="I527" s="239">
        <f t="shared" si="103"/>
        <v>49</v>
      </c>
      <c r="J527" s="251">
        <v>45315</v>
      </c>
      <c r="K527" s="239" t="str">
        <f t="shared" si="98"/>
        <v>DENTRO DO PRAZO</v>
      </c>
      <c r="L527" s="249" t="s">
        <v>5330</v>
      </c>
      <c r="M527" s="250">
        <v>4006</v>
      </c>
      <c r="N527" s="249" t="s">
        <v>914</v>
      </c>
      <c r="O527" s="249" t="s">
        <v>816</v>
      </c>
      <c r="P527" s="249" t="s">
        <v>1106</v>
      </c>
      <c r="Q527" s="249" t="s">
        <v>2949</v>
      </c>
      <c r="R527" s="249" t="s">
        <v>2950</v>
      </c>
      <c r="S527" s="249" t="s">
        <v>2951</v>
      </c>
      <c r="T527" s="249" t="s">
        <v>5331</v>
      </c>
      <c r="U527" s="240">
        <v>45313</v>
      </c>
      <c r="V527" s="235" t="s">
        <v>5299</v>
      </c>
      <c r="W527" s="251">
        <v>46045</v>
      </c>
      <c r="X527" s="245">
        <f t="shared" ca="1" si="99"/>
        <v>652</v>
      </c>
      <c r="Y527" s="293" t="s">
        <v>921</v>
      </c>
      <c r="Z527" s="252" t="s">
        <v>2013</v>
      </c>
      <c r="AA527" s="252" t="s">
        <v>825</v>
      </c>
      <c r="AB527" s="252" t="s">
        <v>825</v>
      </c>
      <c r="AC527" s="252" t="s">
        <v>2014</v>
      </c>
      <c r="AD527" s="252" t="s">
        <v>922</v>
      </c>
      <c r="AE527" s="331">
        <f t="shared" si="102"/>
        <v>0</v>
      </c>
      <c r="AF527" s="331"/>
      <c r="AG527" s="329"/>
      <c r="AH527" s="329">
        <v>0</v>
      </c>
      <c r="AI527" s="267" t="s">
        <v>825</v>
      </c>
      <c r="AJ527" s="265" t="s">
        <v>825</v>
      </c>
      <c r="AK527" s="249" t="s">
        <v>825</v>
      </c>
      <c r="AL527" s="253" t="s">
        <v>2580</v>
      </c>
      <c r="AM527" s="249" t="s">
        <v>1116</v>
      </c>
      <c r="AN527" s="249" t="s">
        <v>22</v>
      </c>
      <c r="AO527" s="249" t="s">
        <v>13</v>
      </c>
      <c r="AP527" s="424" t="s">
        <v>5332</v>
      </c>
      <c r="AQ527" s="271" t="s">
        <v>5333</v>
      </c>
      <c r="AR527" s="249" t="s">
        <v>2956</v>
      </c>
      <c r="AS527" s="253">
        <v>45271</v>
      </c>
      <c r="AT527" s="253">
        <v>45271</v>
      </c>
      <c r="AU527" s="253">
        <v>45280</v>
      </c>
      <c r="AV527" s="253">
        <v>45280</v>
      </c>
      <c r="AW527" s="253">
        <v>45281</v>
      </c>
      <c r="AX527" s="253">
        <v>45313</v>
      </c>
      <c r="AY527" s="250">
        <f t="shared" si="101"/>
        <v>42</v>
      </c>
      <c r="AZ527" s="250"/>
      <c r="BA527" s="250">
        <f t="shared" si="94"/>
        <v>0</v>
      </c>
      <c r="BB527" s="237" t="s">
        <v>5334</v>
      </c>
      <c r="BC527" s="269"/>
      <c r="BD527" s="269"/>
      <c r="BE527" s="269"/>
      <c r="BF527" s="269"/>
      <c r="BG527" s="269"/>
      <c r="BH527" s="249"/>
    </row>
    <row r="528" spans="1:60" ht="30" hidden="1" customHeight="1" x14ac:dyDescent="0.35">
      <c r="A528" s="245" t="s">
        <v>1999</v>
      </c>
      <c r="B528" s="250">
        <v>1699</v>
      </c>
      <c r="C528" s="249">
        <v>2023</v>
      </c>
      <c r="D528" s="249"/>
      <c r="E528" s="249" t="s">
        <v>812</v>
      </c>
      <c r="F528" s="249" t="s">
        <v>813</v>
      </c>
      <c r="G528" s="250">
        <f t="shared" ca="1" si="96"/>
        <v>-118</v>
      </c>
      <c r="H528" s="251">
        <v>45267</v>
      </c>
      <c r="I528" s="249">
        <f t="shared" si="103"/>
        <v>8</v>
      </c>
      <c r="J528" s="251">
        <v>45275</v>
      </c>
      <c r="K528" s="249" t="str">
        <f t="shared" si="98"/>
        <v>FORA DE PRAZO</v>
      </c>
      <c r="L528" s="249" t="s">
        <v>5335</v>
      </c>
      <c r="M528" s="250">
        <v>4088</v>
      </c>
      <c r="N528" s="249" t="s">
        <v>879</v>
      </c>
      <c r="O528" s="249" t="s">
        <v>816</v>
      </c>
      <c r="P528" s="249" t="s">
        <v>1372</v>
      </c>
      <c r="Q528" s="249" t="s">
        <v>5336</v>
      </c>
      <c r="R528" s="249" t="s">
        <v>5337</v>
      </c>
      <c r="S528" s="249" t="s">
        <v>5338</v>
      </c>
      <c r="T528" s="249" t="s">
        <v>5339</v>
      </c>
      <c r="U528" s="251">
        <v>45274</v>
      </c>
      <c r="V528" s="235" t="s">
        <v>5340</v>
      </c>
      <c r="W528" s="251">
        <v>45305</v>
      </c>
      <c r="X528" s="245">
        <f ca="1">W528-TODAY()</f>
        <v>-88</v>
      </c>
      <c r="Y528" s="293" t="s">
        <v>2122</v>
      </c>
      <c r="Z528" s="252" t="s">
        <v>824</v>
      </c>
      <c r="AA528" s="252" t="s">
        <v>825</v>
      </c>
      <c r="AB528" s="252" t="s">
        <v>825</v>
      </c>
      <c r="AC528" s="252" t="s">
        <v>2014</v>
      </c>
      <c r="AD528" s="252" t="s">
        <v>5341</v>
      </c>
      <c r="AE528" s="331">
        <f t="shared" ref="AE528:AE530" si="104">AG528+AH528-AF528</f>
        <v>0</v>
      </c>
      <c r="AF528" s="331">
        <v>3200</v>
      </c>
      <c r="AG528" s="329"/>
      <c r="AH528" s="335" t="s">
        <v>5342</v>
      </c>
      <c r="AI528" s="267" t="s">
        <v>825</v>
      </c>
      <c r="AJ528" s="265" t="s">
        <v>825</v>
      </c>
      <c r="AK528" s="249" t="s">
        <v>825</v>
      </c>
      <c r="AL528" s="253" t="s">
        <v>3120</v>
      </c>
      <c r="AM528" s="249" t="s">
        <v>1379</v>
      </c>
      <c r="AN528" s="279" t="s">
        <v>33</v>
      </c>
      <c r="AO528" s="249" t="s">
        <v>13</v>
      </c>
      <c r="AP528" s="249" t="s">
        <v>5343</v>
      </c>
      <c r="AQ528" s="269" t="s">
        <v>5344</v>
      </c>
      <c r="AR528" s="249" t="s">
        <v>5345</v>
      </c>
      <c r="AS528" s="253">
        <v>45272</v>
      </c>
      <c r="AT528" s="253">
        <v>45273</v>
      </c>
      <c r="AU528" s="253">
        <v>45272</v>
      </c>
      <c r="AV528" s="253">
        <v>45272</v>
      </c>
      <c r="AW528" s="253">
        <v>45273</v>
      </c>
      <c r="AX528" s="253">
        <v>45274</v>
      </c>
      <c r="AY528" s="250">
        <f t="shared" si="101"/>
        <v>2</v>
      </c>
      <c r="AZ528" s="250"/>
      <c r="BA528" s="250">
        <f t="shared" si="94"/>
        <v>3200</v>
      </c>
      <c r="BB528" s="271" t="s">
        <v>5346</v>
      </c>
      <c r="BC528" s="269"/>
      <c r="BD528" s="269"/>
      <c r="BE528" s="269"/>
      <c r="BF528" s="269"/>
      <c r="BG528" s="269"/>
      <c r="BH528" s="249"/>
    </row>
    <row r="529" spans="1:61" ht="30" hidden="1" customHeight="1" x14ac:dyDescent="0.35">
      <c r="A529" s="245" t="s">
        <v>1999</v>
      </c>
      <c r="B529" s="250">
        <v>1700</v>
      </c>
      <c r="C529" s="249">
        <v>2023</v>
      </c>
      <c r="D529" s="249"/>
      <c r="E529" s="249" t="s">
        <v>836</v>
      </c>
      <c r="F529" s="249" t="s">
        <v>813</v>
      </c>
      <c r="G529" s="250">
        <f t="shared" ca="1" si="96"/>
        <v>-104</v>
      </c>
      <c r="H529" s="251">
        <v>45267</v>
      </c>
      <c r="I529" s="249">
        <f t="shared" si="103"/>
        <v>22</v>
      </c>
      <c r="J529" s="251">
        <v>45289</v>
      </c>
      <c r="K529" s="249" t="str">
        <f t="shared" si="98"/>
        <v>DENTRO DO PRAZO</v>
      </c>
      <c r="L529" s="249" t="s">
        <v>5347</v>
      </c>
      <c r="M529" s="250">
        <v>4202</v>
      </c>
      <c r="N529" s="249" t="s">
        <v>879</v>
      </c>
      <c r="O529" s="249" t="s">
        <v>816</v>
      </c>
      <c r="P529" s="249" t="s">
        <v>1649</v>
      </c>
      <c r="Q529" s="249" t="s">
        <v>5348</v>
      </c>
      <c r="R529" s="249" t="s">
        <v>5349</v>
      </c>
      <c r="S529" s="249" t="s">
        <v>5350</v>
      </c>
      <c r="T529" s="249" t="s">
        <v>5351</v>
      </c>
      <c r="U529" s="251">
        <v>45288</v>
      </c>
      <c r="V529" s="235" t="s">
        <v>5352</v>
      </c>
      <c r="W529" s="251">
        <v>46019</v>
      </c>
      <c r="X529" s="245">
        <f ca="1">W529-TODAY()</f>
        <v>626</v>
      </c>
      <c r="Y529" s="293" t="s">
        <v>3119</v>
      </c>
      <c r="Z529" s="252" t="s">
        <v>5353</v>
      </c>
      <c r="AA529" s="252" t="s">
        <v>825</v>
      </c>
      <c r="AB529" s="252" t="s">
        <v>825</v>
      </c>
      <c r="AC529" s="252" t="s">
        <v>2014</v>
      </c>
      <c r="AD529" s="252" t="s">
        <v>5354</v>
      </c>
      <c r="AE529" s="331">
        <f t="shared" si="104"/>
        <v>0</v>
      </c>
      <c r="AF529" s="331"/>
      <c r="AG529" s="329"/>
      <c r="AH529" s="329">
        <v>0</v>
      </c>
      <c r="AI529" s="267"/>
      <c r="AJ529" s="265" t="s">
        <v>5355</v>
      </c>
      <c r="AK529" s="249" t="s">
        <v>3746</v>
      </c>
      <c r="AL529" s="253" t="s">
        <v>2127</v>
      </c>
      <c r="AM529" s="249" t="s">
        <v>841</v>
      </c>
      <c r="AN529" s="249" t="s">
        <v>16</v>
      </c>
      <c r="AO529" s="249" t="s">
        <v>13</v>
      </c>
      <c r="AP529" s="249" t="s">
        <v>5356</v>
      </c>
      <c r="AQ529" s="272" t="s">
        <v>5357</v>
      </c>
      <c r="AR529" s="278" t="s">
        <v>5358</v>
      </c>
      <c r="AS529" s="253"/>
      <c r="AT529" s="253"/>
      <c r="AU529" s="253"/>
      <c r="AV529" s="253"/>
      <c r="AW529" s="253"/>
      <c r="AX529" s="253">
        <v>45288</v>
      </c>
      <c r="AY529" s="250">
        <f t="shared" ref="AY529:AY533" si="105">AX529-AT529</f>
        <v>45288</v>
      </c>
      <c r="AZ529" s="250"/>
      <c r="BA529" s="250">
        <f t="shared" si="94"/>
        <v>0</v>
      </c>
      <c r="BB529" s="271" t="s">
        <v>5359</v>
      </c>
      <c r="BC529" s="269"/>
      <c r="BD529" s="269"/>
      <c r="BE529" s="269"/>
      <c r="BF529" s="269"/>
      <c r="BG529" s="269"/>
      <c r="BH529" s="249"/>
    </row>
    <row r="530" spans="1:61" ht="30" hidden="1" customHeight="1" x14ac:dyDescent="0.35">
      <c r="A530" s="245" t="s">
        <v>1999</v>
      </c>
      <c r="B530" s="250">
        <v>1701</v>
      </c>
      <c r="C530" s="249">
        <v>2023</v>
      </c>
      <c r="D530" s="249"/>
      <c r="E530" s="249" t="s">
        <v>836</v>
      </c>
      <c r="F530" s="249" t="s">
        <v>813</v>
      </c>
      <c r="G530" s="250">
        <f t="shared" ca="1" si="96"/>
        <v>-82</v>
      </c>
      <c r="H530" s="251">
        <v>45267</v>
      </c>
      <c r="I530" s="249">
        <f t="shared" si="103"/>
        <v>44</v>
      </c>
      <c r="J530" s="251">
        <v>45311</v>
      </c>
      <c r="K530" s="249" t="str">
        <f t="shared" si="98"/>
        <v>DENTRO DO PRAZO</v>
      </c>
      <c r="L530" s="249" t="s">
        <v>5360</v>
      </c>
      <c r="M530" s="250">
        <v>4109</v>
      </c>
      <c r="N530" s="249" t="s">
        <v>879</v>
      </c>
      <c r="O530" s="249" t="s">
        <v>816</v>
      </c>
      <c r="P530" s="249" t="s">
        <v>817</v>
      </c>
      <c r="Q530" s="249" t="s">
        <v>5361</v>
      </c>
      <c r="R530" s="249" t="s">
        <v>5362</v>
      </c>
      <c r="S530" s="249" t="s">
        <v>5363</v>
      </c>
      <c r="T530" s="249" t="s">
        <v>5364</v>
      </c>
      <c r="U530" s="240">
        <v>45293</v>
      </c>
      <c r="V530" s="235" t="s">
        <v>5365</v>
      </c>
      <c r="W530" s="251">
        <v>45646</v>
      </c>
      <c r="X530" s="245">
        <f ca="1">W530-TODAY()</f>
        <v>253</v>
      </c>
      <c r="Y530" s="249" t="s">
        <v>846</v>
      </c>
      <c r="Z530" s="252" t="s">
        <v>1609</v>
      </c>
      <c r="AA530" s="252" t="s">
        <v>825</v>
      </c>
      <c r="AB530" s="252" t="s">
        <v>825</v>
      </c>
      <c r="AC530" s="252" t="s">
        <v>2014</v>
      </c>
      <c r="AD530" s="252" t="s">
        <v>5366</v>
      </c>
      <c r="AE530" s="331">
        <f t="shared" si="104"/>
        <v>0</v>
      </c>
      <c r="AF530" s="331"/>
      <c r="AG530" s="329"/>
      <c r="AH530" s="329">
        <v>0</v>
      </c>
      <c r="AI530" s="267" t="s">
        <v>825</v>
      </c>
      <c r="AJ530" s="265" t="s">
        <v>825</v>
      </c>
      <c r="AK530" s="249" t="s">
        <v>825</v>
      </c>
      <c r="AL530" s="253" t="s">
        <v>907</v>
      </c>
      <c r="AM530" s="249" t="s">
        <v>828</v>
      </c>
      <c r="AN530" s="249" t="s">
        <v>829</v>
      </c>
      <c r="AO530" s="249" t="s">
        <v>13</v>
      </c>
      <c r="AP530" s="248">
        <v>15997222716</v>
      </c>
      <c r="AQ530" s="272" t="s">
        <v>5367</v>
      </c>
      <c r="AR530" s="249" t="s">
        <v>5368</v>
      </c>
      <c r="AS530" s="253"/>
      <c r="AT530" s="253"/>
      <c r="AU530" s="253"/>
      <c r="AV530" s="253"/>
      <c r="AW530" s="253">
        <v>45287</v>
      </c>
      <c r="AX530" s="253"/>
      <c r="AY530" s="250">
        <f t="shared" si="105"/>
        <v>0</v>
      </c>
      <c r="AZ530" s="250"/>
      <c r="BA530" s="250">
        <f t="shared" si="94"/>
        <v>0</v>
      </c>
      <c r="BB530" s="272" t="s">
        <v>5369</v>
      </c>
      <c r="BC530" s="269"/>
      <c r="BD530" s="269"/>
      <c r="BE530" s="269"/>
      <c r="BF530" s="269"/>
      <c r="BG530" s="269"/>
      <c r="BH530" s="249"/>
    </row>
    <row r="531" spans="1:61" ht="30" hidden="1" customHeight="1" x14ac:dyDescent="0.35">
      <c r="A531" s="245" t="s">
        <v>1999</v>
      </c>
      <c r="B531" s="250">
        <v>1711</v>
      </c>
      <c r="C531" s="249">
        <v>2023</v>
      </c>
      <c r="D531" s="249"/>
      <c r="E531" s="249" t="s">
        <v>812</v>
      </c>
      <c r="F531" s="249" t="s">
        <v>813</v>
      </c>
      <c r="G531" s="250">
        <f t="shared" ca="1" si="96"/>
        <v>-122</v>
      </c>
      <c r="H531" s="251">
        <v>45271</v>
      </c>
      <c r="I531" s="249">
        <f t="shared" si="103"/>
        <v>0</v>
      </c>
      <c r="J531" s="251">
        <v>45271</v>
      </c>
      <c r="K531" s="249" t="str">
        <f t="shared" si="98"/>
        <v>RETROATIVO</v>
      </c>
      <c r="L531" s="249" t="s">
        <v>5370</v>
      </c>
      <c r="M531" s="250">
        <v>3724</v>
      </c>
      <c r="N531" s="249" t="s">
        <v>1016</v>
      </c>
      <c r="O531" s="249" t="s">
        <v>816</v>
      </c>
      <c r="P531" s="249" t="s">
        <v>817</v>
      </c>
      <c r="Q531" s="249" t="s">
        <v>5371</v>
      </c>
      <c r="R531" s="249" t="s">
        <v>5372</v>
      </c>
      <c r="S531" s="249" t="s">
        <v>5373</v>
      </c>
      <c r="T531" s="249" t="s">
        <v>5374</v>
      </c>
      <c r="U531" s="251">
        <v>45271</v>
      </c>
      <c r="V531" s="235" t="s">
        <v>5375</v>
      </c>
      <c r="W531" s="251">
        <v>45271</v>
      </c>
      <c r="X531" s="245">
        <f ca="1">W531-TODAY()</f>
        <v>-122</v>
      </c>
      <c r="Y531" s="293" t="s">
        <v>3119</v>
      </c>
      <c r="Z531" s="252" t="s">
        <v>824</v>
      </c>
      <c r="AA531" s="252" t="s">
        <v>825</v>
      </c>
      <c r="AB531" s="252" t="s">
        <v>825</v>
      </c>
      <c r="AC531" s="252" t="s">
        <v>2014</v>
      </c>
      <c r="AD531" s="252" t="s">
        <v>861</v>
      </c>
      <c r="AE531" s="331">
        <f>AG531+AH531-AF531</f>
        <v>2000</v>
      </c>
      <c r="AF531" s="331"/>
      <c r="AG531" s="329"/>
      <c r="AH531" s="335" t="s">
        <v>3903</v>
      </c>
      <c r="AI531" s="267" t="s">
        <v>825</v>
      </c>
      <c r="AJ531" s="265" t="s">
        <v>825</v>
      </c>
      <c r="AK531" s="249" t="s">
        <v>825</v>
      </c>
      <c r="AL531" s="253" t="s">
        <v>2484</v>
      </c>
      <c r="AM531" s="249" t="s">
        <v>828</v>
      </c>
      <c r="AN531" s="249" t="s">
        <v>829</v>
      </c>
      <c r="AO531" s="249" t="s">
        <v>1132</v>
      </c>
      <c r="AP531" s="249" t="s">
        <v>5376</v>
      </c>
      <c r="AQ531" s="271" t="s">
        <v>5377</v>
      </c>
      <c r="AR531" s="249" t="s">
        <v>5378</v>
      </c>
      <c r="AS531" s="253">
        <v>45271</v>
      </c>
      <c r="AT531" s="253">
        <v>45272</v>
      </c>
      <c r="AU531" s="253">
        <v>45271</v>
      </c>
      <c r="AV531" s="253">
        <v>45272</v>
      </c>
      <c r="AW531" s="253">
        <v>45272</v>
      </c>
      <c r="AX531" s="253">
        <v>45273</v>
      </c>
      <c r="AY531" s="250">
        <f t="shared" si="105"/>
        <v>1</v>
      </c>
      <c r="AZ531" s="250"/>
      <c r="BA531" s="250">
        <f t="shared" si="94"/>
        <v>2000</v>
      </c>
      <c r="BB531" s="271" t="s">
        <v>5379</v>
      </c>
      <c r="BC531" s="269"/>
      <c r="BD531" s="269"/>
      <c r="BE531" s="269"/>
      <c r="BF531" s="269"/>
      <c r="BG531" s="269"/>
      <c r="BH531" s="249"/>
    </row>
    <row r="532" spans="1:61" s="414" customFormat="1" ht="30" hidden="1" customHeight="1" x14ac:dyDescent="0.35">
      <c r="A532" s="418" t="s">
        <v>1999</v>
      </c>
      <c r="B532" s="303">
        <v>1712</v>
      </c>
      <c r="C532" s="249">
        <v>2023</v>
      </c>
      <c r="D532" s="249"/>
      <c r="E532" s="249" t="s">
        <v>836</v>
      </c>
      <c r="F532" s="249" t="s">
        <v>813</v>
      </c>
      <c r="G532" s="250">
        <f t="shared" ca="1" si="96"/>
        <v>-122</v>
      </c>
      <c r="H532" s="251">
        <v>45271</v>
      </c>
      <c r="I532" s="249">
        <f t="shared" si="103"/>
        <v>0</v>
      </c>
      <c r="J532" s="251">
        <v>45271</v>
      </c>
      <c r="K532" s="249" t="str">
        <f t="shared" si="98"/>
        <v>RETROATIVO</v>
      </c>
      <c r="L532" s="249" t="s">
        <v>5380</v>
      </c>
      <c r="M532" s="250">
        <v>4313</v>
      </c>
      <c r="N532" s="249" t="s">
        <v>839</v>
      </c>
      <c r="O532" s="287" t="s">
        <v>840</v>
      </c>
      <c r="P532" s="249" t="s">
        <v>1249</v>
      </c>
      <c r="Q532" s="287" t="s">
        <v>2662</v>
      </c>
      <c r="R532" s="249"/>
      <c r="S532" s="313" t="s">
        <v>2663</v>
      </c>
      <c r="T532" s="287" t="s">
        <v>763</v>
      </c>
      <c r="U532" s="240">
        <v>45281</v>
      </c>
      <c r="V532" s="407" t="s">
        <v>5381</v>
      </c>
      <c r="W532" s="251">
        <v>45647</v>
      </c>
      <c r="X532" s="249"/>
      <c r="Y532" s="249" t="s">
        <v>846</v>
      </c>
      <c r="Z532" s="252" t="s">
        <v>824</v>
      </c>
      <c r="AA532" s="252" t="s">
        <v>825</v>
      </c>
      <c r="AB532" s="252" t="s">
        <v>825</v>
      </c>
      <c r="AC532" s="252"/>
      <c r="AD532" s="252">
        <v>5372.7</v>
      </c>
      <c r="AE532" s="408" t="s">
        <v>2182</v>
      </c>
      <c r="AF532" s="408"/>
      <c r="AG532" s="408"/>
      <c r="AH532" s="408">
        <v>0</v>
      </c>
      <c r="AI532" s="267" t="s">
        <v>825</v>
      </c>
      <c r="AJ532" s="265" t="s">
        <v>825</v>
      </c>
      <c r="AK532" s="249" t="s">
        <v>825</v>
      </c>
      <c r="AL532" s="253" t="s">
        <v>847</v>
      </c>
      <c r="AM532" s="249" t="s">
        <v>1035</v>
      </c>
      <c r="AN532" s="249" t="s">
        <v>19</v>
      </c>
      <c r="AO532" s="249" t="s">
        <v>1132</v>
      </c>
      <c r="AP532" s="249" t="s">
        <v>5382</v>
      </c>
      <c r="AQ532" s="271" t="s">
        <v>5383</v>
      </c>
      <c r="AR532" s="249" t="s">
        <v>5384</v>
      </c>
      <c r="AS532" s="253"/>
      <c r="AT532" s="253"/>
      <c r="AU532" s="253"/>
      <c r="AV532" s="253"/>
      <c r="AW532" s="253"/>
      <c r="AX532" s="253"/>
      <c r="AY532" s="250">
        <f t="shared" si="105"/>
        <v>0</v>
      </c>
      <c r="AZ532" s="250"/>
      <c r="BA532" s="303">
        <f t="shared" si="94"/>
        <v>0</v>
      </c>
      <c r="BB532" s="420" t="s">
        <v>5385</v>
      </c>
      <c r="BC532" s="269"/>
      <c r="BD532" s="269"/>
      <c r="BE532" s="269"/>
      <c r="BF532" s="269"/>
      <c r="BG532" s="269"/>
      <c r="BH532" s="249"/>
    </row>
    <row r="533" spans="1:61" ht="30" hidden="1" customHeight="1" x14ac:dyDescent="0.35">
      <c r="A533" s="245" t="s">
        <v>1999</v>
      </c>
      <c r="B533" s="245">
        <v>1734</v>
      </c>
      <c r="C533" s="249">
        <v>2023</v>
      </c>
      <c r="D533" s="249"/>
      <c r="E533" s="249" t="s">
        <v>812</v>
      </c>
      <c r="F533" s="249" t="s">
        <v>813</v>
      </c>
      <c r="G533" s="250">
        <f t="shared" ca="1" si="96"/>
        <v>-126</v>
      </c>
      <c r="H533" s="251">
        <v>45275</v>
      </c>
      <c r="I533" s="249">
        <f t="shared" si="103"/>
        <v>-8</v>
      </c>
      <c r="J533" s="251">
        <v>45267</v>
      </c>
      <c r="K533" s="249" t="str">
        <f t="shared" si="98"/>
        <v>RETROATIVO</v>
      </c>
      <c r="L533" s="249" t="s">
        <v>5386</v>
      </c>
      <c r="M533" s="280">
        <v>4737</v>
      </c>
      <c r="N533" s="249" t="s">
        <v>815</v>
      </c>
      <c r="O533" s="249" t="s">
        <v>840</v>
      </c>
      <c r="P533" s="249" t="s">
        <v>1660</v>
      </c>
      <c r="Q533" s="249" t="s">
        <v>2237</v>
      </c>
      <c r="R533" s="249"/>
      <c r="S533" s="249" t="s">
        <v>2238</v>
      </c>
      <c r="T533" s="249" t="s">
        <v>2239</v>
      </c>
      <c r="U533" s="251">
        <v>45287</v>
      </c>
      <c r="V533" s="235" t="s">
        <v>5387</v>
      </c>
      <c r="W533" s="251">
        <v>45997</v>
      </c>
      <c r="X533" s="250">
        <f ca="1">W533-TODAY()</f>
        <v>604</v>
      </c>
      <c r="Y533" s="249" t="s">
        <v>846</v>
      </c>
      <c r="Z533" s="252" t="s">
        <v>2013</v>
      </c>
      <c r="AA533" s="252" t="s">
        <v>825</v>
      </c>
      <c r="AB533" s="252" t="s">
        <v>825</v>
      </c>
      <c r="AC533" s="252"/>
      <c r="AD533" s="252" t="s">
        <v>922</v>
      </c>
      <c r="AE533" s="252">
        <v>0</v>
      </c>
      <c r="AF533" s="252"/>
      <c r="AG533" s="329"/>
      <c r="AH533" s="329"/>
      <c r="AI533" s="267">
        <v>0</v>
      </c>
      <c r="AJ533" s="265" t="s">
        <v>825</v>
      </c>
      <c r="AK533" s="249" t="s">
        <v>825</v>
      </c>
      <c r="AL533" s="253" t="s">
        <v>907</v>
      </c>
      <c r="AM533" s="249" t="s">
        <v>1953</v>
      </c>
      <c r="AN533" s="249" t="s">
        <v>14</v>
      </c>
      <c r="AO533" s="249" t="s">
        <v>13</v>
      </c>
      <c r="AP533" s="239" t="s">
        <v>2310</v>
      </c>
      <c r="AQ533" s="294" t="s">
        <v>2310</v>
      </c>
      <c r="AR533" s="239" t="s">
        <v>2310</v>
      </c>
      <c r="AS533" s="251">
        <v>45278</v>
      </c>
      <c r="AT533" s="251">
        <v>45281</v>
      </c>
      <c r="AU533" s="251">
        <v>45278</v>
      </c>
      <c r="AV533" s="251">
        <v>45278</v>
      </c>
      <c r="AW533" s="251">
        <v>45278</v>
      </c>
      <c r="AX533" s="251">
        <v>45288</v>
      </c>
      <c r="AY533" s="250">
        <f t="shared" si="105"/>
        <v>7</v>
      </c>
      <c r="AZ533" s="250"/>
      <c r="BA533" s="250">
        <f t="shared" si="94"/>
        <v>0</v>
      </c>
      <c r="BB533" s="271" t="s">
        <v>5388</v>
      </c>
      <c r="BC533" s="269" t="s">
        <v>5389</v>
      </c>
      <c r="BD533" s="269"/>
      <c r="BE533" s="269"/>
      <c r="BF533" s="269"/>
      <c r="BG533" s="269"/>
      <c r="BH533" s="249"/>
    </row>
    <row r="534" spans="1:61" s="256" customFormat="1" ht="30" hidden="1" customHeight="1" x14ac:dyDescent="0.35">
      <c r="A534" s="245" t="s">
        <v>1999</v>
      </c>
      <c r="B534" s="250">
        <v>1737</v>
      </c>
      <c r="C534" s="249">
        <v>2023</v>
      </c>
      <c r="D534" s="249"/>
      <c r="E534" s="249" t="s">
        <v>812</v>
      </c>
      <c r="F534" s="249" t="s">
        <v>813</v>
      </c>
      <c r="G534" s="250">
        <f t="shared" ca="1" si="96"/>
        <v>-41</v>
      </c>
      <c r="H534" s="251">
        <v>45279</v>
      </c>
      <c r="I534" s="249">
        <f t="shared" si="103"/>
        <v>73</v>
      </c>
      <c r="J534" s="251">
        <v>45352</v>
      </c>
      <c r="K534" s="249" t="str">
        <f t="shared" si="98"/>
        <v>DENTRO DO PRAZO</v>
      </c>
      <c r="L534" s="249" t="s">
        <v>5390</v>
      </c>
      <c r="M534" s="250">
        <v>5332</v>
      </c>
      <c r="N534" s="249" t="s">
        <v>879</v>
      </c>
      <c r="O534" s="249" t="s">
        <v>816</v>
      </c>
      <c r="P534" s="249" t="s">
        <v>817</v>
      </c>
      <c r="Q534" s="249" t="s">
        <v>5391</v>
      </c>
      <c r="R534" s="293" t="s">
        <v>4649</v>
      </c>
      <c r="S534" s="249" t="s">
        <v>1121</v>
      </c>
      <c r="T534" s="249" t="s">
        <v>5392</v>
      </c>
      <c r="U534" s="251">
        <v>45282</v>
      </c>
      <c r="V534" s="235" t="s">
        <v>5393</v>
      </c>
      <c r="W534" s="251">
        <v>45473</v>
      </c>
      <c r="X534" s="250">
        <f ca="1">W534-TODAY()</f>
        <v>80</v>
      </c>
      <c r="Y534" s="249" t="s">
        <v>1211</v>
      </c>
      <c r="Z534" s="252" t="s">
        <v>824</v>
      </c>
      <c r="AA534" s="252" t="s">
        <v>825</v>
      </c>
      <c r="AB534" s="252" t="s">
        <v>825</v>
      </c>
      <c r="AC534" s="252" t="s">
        <v>2014</v>
      </c>
      <c r="AD534" s="252" t="s">
        <v>1081</v>
      </c>
      <c r="AE534" s="331">
        <f>AG534+AH534-AF534</f>
        <v>0</v>
      </c>
      <c r="AF534" s="331"/>
      <c r="AG534" s="329"/>
      <c r="AH534" s="329">
        <v>0</v>
      </c>
      <c r="AI534" s="267" t="s">
        <v>825</v>
      </c>
      <c r="AJ534" s="265" t="s">
        <v>825</v>
      </c>
      <c r="AK534" s="249" t="s">
        <v>825</v>
      </c>
      <c r="AL534" s="253" t="s">
        <v>907</v>
      </c>
      <c r="AM534" s="249" t="s">
        <v>1116</v>
      </c>
      <c r="AN534" s="249" t="s">
        <v>22</v>
      </c>
      <c r="AO534" s="249" t="s">
        <v>13</v>
      </c>
      <c r="AP534" s="248">
        <v>15998441748</v>
      </c>
      <c r="AQ534" s="254" t="s">
        <v>5394</v>
      </c>
      <c r="AR534" s="249" t="s">
        <v>5395</v>
      </c>
      <c r="AS534" s="251">
        <v>45279</v>
      </c>
      <c r="AT534" s="251">
        <v>45281</v>
      </c>
      <c r="AU534" s="251">
        <v>45279</v>
      </c>
      <c r="AV534" s="251">
        <v>45280</v>
      </c>
      <c r="AW534" s="251">
        <v>45281</v>
      </c>
      <c r="AX534" s="251">
        <v>45282</v>
      </c>
      <c r="AY534" s="250">
        <f>AX534-AS534</f>
        <v>3</v>
      </c>
      <c r="AZ534" s="250"/>
      <c r="BA534" s="250">
        <f t="shared" si="94"/>
        <v>0</v>
      </c>
      <c r="BB534" s="271" t="s">
        <v>5396</v>
      </c>
      <c r="BC534" s="269"/>
      <c r="BD534" s="269"/>
      <c r="BE534" s="269"/>
      <c r="BF534" s="269"/>
      <c r="BG534" s="269"/>
      <c r="BH534" s="249"/>
      <c r="BI534" s="268"/>
    </row>
    <row r="535" spans="1:61" ht="30" hidden="1" customHeight="1" x14ac:dyDescent="0.35">
      <c r="A535" s="245" t="s">
        <v>1999</v>
      </c>
      <c r="B535" s="250">
        <v>1759</v>
      </c>
      <c r="C535" s="249">
        <v>2023</v>
      </c>
      <c r="D535" s="249"/>
      <c r="E535" s="249" t="s">
        <v>812</v>
      </c>
      <c r="F535" s="249" t="s">
        <v>813</v>
      </c>
      <c r="G535" s="250">
        <f t="shared" ca="1" si="96"/>
        <v>-87</v>
      </c>
      <c r="H535" s="251">
        <v>45281</v>
      </c>
      <c r="I535" s="249">
        <f t="shared" si="103"/>
        <v>25</v>
      </c>
      <c r="J535" s="251">
        <v>45306</v>
      </c>
      <c r="K535" s="249" t="str">
        <f t="shared" si="98"/>
        <v>DENTRO DO PRAZO</v>
      </c>
      <c r="L535" s="249" t="s">
        <v>5397</v>
      </c>
      <c r="M535" s="250">
        <v>5772</v>
      </c>
      <c r="N535" s="249" t="s">
        <v>1016</v>
      </c>
      <c r="O535" s="249" t="s">
        <v>816</v>
      </c>
      <c r="P535" s="249" t="s">
        <v>1106</v>
      </c>
      <c r="Q535" s="249" t="s">
        <v>3361</v>
      </c>
      <c r="R535" s="249" t="s">
        <v>3362</v>
      </c>
      <c r="S535" s="249" t="s">
        <v>3363</v>
      </c>
      <c r="T535" s="249" t="s">
        <v>5398</v>
      </c>
      <c r="U535" s="240">
        <v>45296</v>
      </c>
      <c r="V535" s="262" t="s">
        <v>5399</v>
      </c>
      <c r="W535" s="251">
        <v>45321</v>
      </c>
      <c r="X535" s="250">
        <f ca="1">W535-TODAY()</f>
        <v>-72</v>
      </c>
      <c r="Y535" s="293" t="s">
        <v>3119</v>
      </c>
      <c r="Z535" s="252" t="s">
        <v>824</v>
      </c>
      <c r="AA535" s="252" t="s">
        <v>825</v>
      </c>
      <c r="AB535" s="252" t="s">
        <v>825</v>
      </c>
      <c r="AC535" s="252" t="s">
        <v>2014</v>
      </c>
      <c r="AD535" s="252" t="s">
        <v>5400</v>
      </c>
      <c r="AE535" s="331">
        <f>AG535+AH535-AF535</f>
        <v>0</v>
      </c>
      <c r="AF535" s="331"/>
      <c r="AG535" s="329"/>
      <c r="AH535" s="329">
        <v>0</v>
      </c>
      <c r="AI535" s="267" t="s">
        <v>825</v>
      </c>
      <c r="AJ535" s="265" t="s">
        <v>825</v>
      </c>
      <c r="AK535" s="249" t="s">
        <v>825</v>
      </c>
      <c r="AL535" s="253" t="s">
        <v>2484</v>
      </c>
      <c r="AM535" s="249" t="s">
        <v>997</v>
      </c>
      <c r="AN535" s="249" t="s">
        <v>829</v>
      </c>
      <c r="AO535" s="249" t="s">
        <v>13</v>
      </c>
      <c r="AP535" s="249" t="s">
        <v>5401</v>
      </c>
      <c r="AQ535" s="271" t="s">
        <v>3367</v>
      </c>
      <c r="AR535" s="249" t="s">
        <v>5402</v>
      </c>
      <c r="AS535" s="253">
        <v>45282</v>
      </c>
      <c r="AT535" s="253"/>
      <c r="AU535" s="253">
        <v>45282</v>
      </c>
      <c r="AV535" s="253">
        <v>45282</v>
      </c>
      <c r="AW535" s="253"/>
      <c r="AX535" s="253"/>
      <c r="AY535" s="250"/>
      <c r="AZ535" s="250"/>
      <c r="BA535" s="250">
        <f t="shared" si="94"/>
        <v>0</v>
      </c>
      <c r="BB535" s="272" t="s">
        <v>5403</v>
      </c>
      <c r="BC535" s="269"/>
      <c r="BD535" s="269"/>
      <c r="BE535" s="269"/>
      <c r="BF535" s="269"/>
      <c r="BG535" s="269"/>
      <c r="BH535" s="249"/>
    </row>
    <row r="536" spans="1:61" ht="30" hidden="1" customHeight="1" x14ac:dyDescent="0.35">
      <c r="A536" s="245" t="s">
        <v>1999</v>
      </c>
      <c r="B536" s="250">
        <v>1784</v>
      </c>
      <c r="C536" s="249">
        <v>2023</v>
      </c>
      <c r="D536" s="249"/>
      <c r="E536" s="249" t="s">
        <v>812</v>
      </c>
      <c r="F536" s="249" t="s">
        <v>813</v>
      </c>
      <c r="G536" s="250">
        <f t="shared" ca="1" si="96"/>
        <v>-162</v>
      </c>
      <c r="H536" s="251">
        <v>45288</v>
      </c>
      <c r="I536" s="249">
        <f t="shared" si="103"/>
        <v>-57</v>
      </c>
      <c r="J536" s="251">
        <v>45231</v>
      </c>
      <c r="K536" s="249" t="str">
        <f t="shared" si="98"/>
        <v>RETROATIVO</v>
      </c>
      <c r="L536" s="249" t="s">
        <v>5404</v>
      </c>
      <c r="M536" s="250">
        <v>3366</v>
      </c>
      <c r="N536" s="249" t="s">
        <v>879</v>
      </c>
      <c r="O536" s="249" t="s">
        <v>816</v>
      </c>
      <c r="P536" s="249" t="s">
        <v>1106</v>
      </c>
      <c r="Q536" s="249" t="s">
        <v>2470</v>
      </c>
      <c r="R536" s="293" t="s">
        <v>2471</v>
      </c>
      <c r="S536" s="249" t="s">
        <v>2472</v>
      </c>
      <c r="T536" s="249" t="s">
        <v>5405</v>
      </c>
      <c r="U536" s="240">
        <v>45655</v>
      </c>
      <c r="V536" s="235" t="s">
        <v>5406</v>
      </c>
      <c r="W536" s="251">
        <v>45275</v>
      </c>
      <c r="X536" s="250">
        <f ca="1">W536-TODAY()</f>
        <v>-118</v>
      </c>
      <c r="Y536" s="249" t="s">
        <v>906</v>
      </c>
      <c r="Z536" s="252" t="s">
        <v>824</v>
      </c>
      <c r="AA536" s="252" t="s">
        <v>825</v>
      </c>
      <c r="AB536" s="252" t="s">
        <v>825</v>
      </c>
      <c r="AC536" s="252" t="s">
        <v>2014</v>
      </c>
      <c r="AD536" s="252" t="s">
        <v>5407</v>
      </c>
      <c r="AE536" s="331">
        <f>AG536+AH536-AF536</f>
        <v>4520</v>
      </c>
      <c r="AF536" s="331"/>
      <c r="AG536" s="329"/>
      <c r="AH536" s="335" t="s">
        <v>5408</v>
      </c>
      <c r="AI536" s="267" t="s">
        <v>825</v>
      </c>
      <c r="AJ536" s="265" t="s">
        <v>825</v>
      </c>
      <c r="AK536" s="249" t="s">
        <v>825</v>
      </c>
      <c r="AL536" s="253" t="s">
        <v>2484</v>
      </c>
      <c r="AM536" s="249" t="s">
        <v>1116</v>
      </c>
      <c r="AN536" s="249" t="s">
        <v>22</v>
      </c>
      <c r="AO536" s="249" t="s">
        <v>1132</v>
      </c>
      <c r="AP536" s="249" t="s">
        <v>5409</v>
      </c>
      <c r="AQ536" s="271" t="s">
        <v>5410</v>
      </c>
      <c r="AR536" s="249" t="s">
        <v>5411</v>
      </c>
      <c r="AS536" s="251">
        <v>45288</v>
      </c>
      <c r="AT536" s="251">
        <v>45289</v>
      </c>
      <c r="AU536" s="251">
        <v>45288</v>
      </c>
      <c r="AV536" s="251">
        <v>45288</v>
      </c>
      <c r="AW536" s="251">
        <v>45289</v>
      </c>
      <c r="AX536" s="251"/>
      <c r="AY536" s="250"/>
      <c r="AZ536" s="250"/>
      <c r="BA536" s="250">
        <f t="shared" si="94"/>
        <v>4520</v>
      </c>
      <c r="BB536" s="237" t="s">
        <v>5412</v>
      </c>
      <c r="BC536" s="269"/>
      <c r="BD536" s="269"/>
      <c r="BE536" s="269"/>
      <c r="BF536" s="269"/>
      <c r="BG536" s="269"/>
      <c r="BH536" s="249"/>
    </row>
  </sheetData>
  <autoFilter ref="A1:AY536" xr:uid="{00000000-0009-0000-0000-000006000000}">
    <filterColumn colId="3">
      <filters>
        <filter val="A"/>
        <filter val="B"/>
        <filter val="C"/>
        <filter val="D"/>
        <filter val="E"/>
      </filters>
    </filterColumn>
  </autoFilter>
  <sortState xmlns:xlrd2="http://schemas.microsoft.com/office/spreadsheetml/2017/richdata2" ref="A2:BI536">
    <sortCondition ref="A2:A536"/>
    <sortCondition ref="B2:B536"/>
  </sortState>
  <conditionalFormatting sqref="G1:G1048576">
    <cfRule type="cellIs" dxfId="82" priority="158" operator="lessThan">
      <formula>1</formula>
    </cfRule>
    <cfRule type="cellIs" dxfId="81" priority="160" operator="lessThan">
      <formula>0</formula>
    </cfRule>
  </conditionalFormatting>
  <conditionalFormatting sqref="G534">
    <cfRule type="cellIs" dxfId="80" priority="147" operator="lessThan">
      <formula>1</formula>
    </cfRule>
  </conditionalFormatting>
  <conditionalFormatting sqref="G537:G1048576">
    <cfRule type="cellIs" dxfId="79" priority="281" operator="between">
      <formula>10</formula>
      <formula>5</formula>
    </cfRule>
    <cfRule type="cellIs" dxfId="78" priority="282" operator="lessThanOrEqual">
      <formula>5</formula>
    </cfRule>
    <cfRule type="cellIs" dxfId="77" priority="283" operator="greaterThan">
      <formula>10</formula>
    </cfRule>
  </conditionalFormatting>
  <conditionalFormatting sqref="H19:H25">
    <cfRule type="cellIs" dxfId="76" priority="240" operator="lessThan">
      <formula>0</formula>
    </cfRule>
  </conditionalFormatting>
  <conditionalFormatting sqref="L19:L22 L24:L25">
    <cfRule type="containsText" dxfId="55" priority="241" operator="containsText" text="PEDIDO">
      <formula>NOT(ISERROR(SEARCH("PEDIDO",L19)))</formula>
    </cfRule>
  </conditionalFormatting>
  <conditionalFormatting sqref="U1:U1048576">
    <cfRule type="containsText" dxfId="51" priority="161" operator="containsText" text="SEM ASSINATURA">
      <formula>NOT(ISERROR(SEARCH("SEM ASSINATURA",U1)))</formula>
    </cfRule>
  </conditionalFormatting>
  <conditionalFormatting sqref="X2:X1048576">
    <cfRule type="cellIs" dxfId="46" priority="163" operator="greaterThan">
      <formula>60</formula>
    </cfRule>
    <cfRule type="cellIs" dxfId="45" priority="164" operator="lessThan">
      <formula>30</formula>
    </cfRule>
    <cfRule type="cellIs" dxfId="44" priority="165" operator="between">
      <formula>60</formula>
      <formula>30</formula>
    </cfRule>
  </conditionalFormatting>
  <conditionalFormatting sqref="AS534">
    <cfRule type="cellIs" dxfId="43" priority="162" operator="between">
      <formula>10</formula>
      <formula>0</formula>
    </cfRule>
  </conditionalFormatting>
  <conditionalFormatting sqref="AY2:AZ536">
    <cfRule type="cellIs" dxfId="42" priority="144" operator="between">
      <formula>10</formula>
      <formula>0</formula>
    </cfRule>
  </conditionalFormatting>
  <conditionalFormatting sqref="AY1:BA1 AY537:BA1048576">
    <cfRule type="cellIs" dxfId="41" priority="272" operator="between">
      <formula>10</formula>
      <formula>0</formula>
    </cfRule>
  </conditionalFormatting>
  <conditionalFormatting sqref="BB417">
    <cfRule type="cellIs" dxfId="40" priority="308" operator="between">
      <formula>10</formula>
      <formula>0</formula>
    </cfRule>
  </conditionalFormatting>
  <dataValidations count="1">
    <dataValidation allowBlank="1" showInputMessage="1" showErrorMessage="1" sqref="F1:G1 F537:F1048576 P1:P73 K1:K73 G2:G1048576" xr:uid="{00000000-0002-0000-0600-000000000000}"/>
  </dataValidations>
  <hyperlinks>
    <hyperlink ref="AQ355" r:id="rId1" xr:uid="{00000000-0004-0000-0600-000000000000}"/>
    <hyperlink ref="BB165" r:id="rId2" xr:uid="{00000000-0004-0000-0600-000001000000}"/>
    <hyperlink ref="BB239" r:id="rId3" xr:uid="{00000000-0004-0000-0600-000002000000}"/>
    <hyperlink ref="BB345" r:id="rId4" xr:uid="{00000000-0004-0000-0600-000003000000}"/>
    <hyperlink ref="BB349" r:id="rId5" xr:uid="{00000000-0004-0000-0600-000004000000}"/>
    <hyperlink ref="BB332" r:id="rId6" xr:uid="{00000000-0004-0000-0600-000005000000}"/>
    <hyperlink ref="BB341" r:id="rId7" xr:uid="{00000000-0004-0000-0600-000006000000}"/>
    <hyperlink ref="BB343" r:id="rId8" xr:uid="{00000000-0004-0000-0600-000007000000}"/>
    <hyperlink ref="BB346" r:id="rId9" xr:uid="{00000000-0004-0000-0600-000008000000}"/>
    <hyperlink ref="BB347" r:id="rId10" xr:uid="{00000000-0004-0000-0600-000009000000}"/>
    <hyperlink ref="BB339" r:id="rId11" xr:uid="{00000000-0004-0000-0600-00000A000000}"/>
    <hyperlink ref="BB226" r:id="rId12" xr:uid="{00000000-0004-0000-0600-00000B000000}"/>
    <hyperlink ref="BB110" r:id="rId13" xr:uid="{00000000-0004-0000-0600-00000C000000}"/>
    <hyperlink ref="BB126" r:id="rId14" xr:uid="{00000000-0004-0000-0600-00000D000000}"/>
    <hyperlink ref="BB111" r:id="rId15" xr:uid="{00000000-0004-0000-0600-00000E000000}"/>
    <hyperlink ref="BC100" r:id="rId16" xr:uid="{00000000-0004-0000-0600-00000F000000}"/>
    <hyperlink ref="BB354" r:id="rId17" xr:uid="{00000000-0004-0000-0600-000010000000}"/>
    <hyperlink ref="BB100" r:id="rId18" xr:uid="{00000000-0004-0000-0600-000011000000}"/>
    <hyperlink ref="AQ357" r:id="rId19" xr:uid="{00000000-0004-0000-0600-000012000000}"/>
    <hyperlink ref="AQ358" r:id="rId20" xr:uid="{00000000-0004-0000-0600-000013000000}"/>
    <hyperlink ref="AQ359" r:id="rId21" xr:uid="{00000000-0004-0000-0600-000014000000}"/>
    <hyperlink ref="AQ360" r:id="rId22" xr:uid="{00000000-0004-0000-0600-000015000000}"/>
    <hyperlink ref="AQ361" r:id="rId23" xr:uid="{00000000-0004-0000-0600-000016000000}"/>
    <hyperlink ref="AQ362" r:id="rId24" xr:uid="{00000000-0004-0000-0600-000017000000}"/>
    <hyperlink ref="AQ363" r:id="rId25" xr:uid="{00000000-0004-0000-0600-000018000000}"/>
    <hyperlink ref="AQ364" r:id="rId26" xr:uid="{00000000-0004-0000-0600-000019000000}"/>
    <hyperlink ref="BB129" r:id="rId27" xr:uid="{00000000-0004-0000-0600-00001A000000}"/>
    <hyperlink ref="BB169" r:id="rId28" xr:uid="{00000000-0004-0000-0600-00001B000000}"/>
    <hyperlink ref="BB5" r:id="rId29" xr:uid="{00000000-0004-0000-0600-00001C000000}"/>
    <hyperlink ref="BB355" r:id="rId30" xr:uid="{00000000-0004-0000-0600-00001D000000}"/>
    <hyperlink ref="BB348" r:id="rId31" xr:uid="{00000000-0004-0000-0600-00001E000000}"/>
    <hyperlink ref="BB350" r:id="rId32" xr:uid="{00000000-0004-0000-0600-00001F000000}"/>
    <hyperlink ref="BB353" r:id="rId33" xr:uid="{00000000-0004-0000-0600-000020000000}"/>
    <hyperlink ref="BB317" r:id="rId34" xr:uid="{00000000-0004-0000-0600-000021000000}"/>
    <hyperlink ref="BB337" r:id="rId35" xr:uid="{00000000-0004-0000-0600-000022000000}"/>
    <hyperlink ref="AQ379" r:id="rId36" xr:uid="{00000000-0004-0000-0600-000023000000}"/>
    <hyperlink ref="AQ380" r:id="rId37" xr:uid="{00000000-0004-0000-0600-000024000000}"/>
    <hyperlink ref="AQ381" r:id="rId38" xr:uid="{00000000-0004-0000-0600-000025000000}"/>
    <hyperlink ref="BB302" r:id="rId39" xr:uid="{00000000-0004-0000-0600-000026000000}"/>
    <hyperlink ref="AQ382" r:id="rId40" xr:uid="{00000000-0004-0000-0600-000027000000}"/>
    <hyperlink ref="BB31" r:id="rId41" xr:uid="{00000000-0004-0000-0600-000028000000}"/>
    <hyperlink ref="BB320" r:id="rId42" xr:uid="{00000000-0004-0000-0600-000029000000}"/>
    <hyperlink ref="BB318" r:id="rId43" xr:uid="{00000000-0004-0000-0600-00002A000000}"/>
    <hyperlink ref="BC114" r:id="rId44" xr:uid="{00000000-0004-0000-0600-00002B000000}"/>
    <hyperlink ref="AQ383" r:id="rId45" xr:uid="{00000000-0004-0000-0600-00002C000000}"/>
    <hyperlink ref="BB95" r:id="rId46" xr:uid="{00000000-0004-0000-0600-00002D000000}"/>
    <hyperlink ref="BC95" r:id="rId47" xr:uid="{00000000-0004-0000-0600-00002E000000}"/>
    <hyperlink ref="BB143" r:id="rId48" xr:uid="{00000000-0004-0000-0600-00002F000000}"/>
    <hyperlink ref="BB378" r:id="rId49" xr:uid="{00000000-0004-0000-0600-000030000000}"/>
    <hyperlink ref="AQ366" r:id="rId50" xr:uid="{00000000-0004-0000-0600-000031000000}"/>
    <hyperlink ref="BB361" r:id="rId51" xr:uid="{00000000-0004-0000-0600-000032000000}"/>
    <hyperlink ref="BF100" r:id="rId52" xr:uid="{00000000-0004-0000-0600-000033000000}"/>
    <hyperlink ref="BB344" r:id="rId53" xr:uid="{00000000-0004-0000-0600-000034000000}"/>
    <hyperlink ref="BC63" r:id="rId54" xr:uid="{00000000-0004-0000-0600-000035000000}"/>
    <hyperlink ref="BF63" r:id="rId55" xr:uid="{00000000-0004-0000-0600-000036000000}"/>
    <hyperlink ref="BB63" r:id="rId56" xr:uid="{00000000-0004-0000-0600-000037000000}"/>
    <hyperlink ref="BB364" r:id="rId57" xr:uid="{00000000-0004-0000-0600-000038000000}"/>
    <hyperlink ref="AQ384" r:id="rId58" xr:uid="{00000000-0004-0000-0600-000039000000}"/>
    <hyperlink ref="AQ386" r:id="rId59" xr:uid="{00000000-0004-0000-0600-00003A000000}"/>
    <hyperlink ref="BB228" r:id="rId60" xr:uid="{00000000-0004-0000-0600-00003B000000}"/>
    <hyperlink ref="AQ390" r:id="rId61" xr:uid="{00000000-0004-0000-0600-00003C000000}"/>
    <hyperlink ref="BB382" r:id="rId62" xr:uid="{00000000-0004-0000-0600-00003D000000}"/>
    <hyperlink ref="BB372" r:id="rId63" xr:uid="{00000000-0004-0000-0600-00003E000000}"/>
    <hyperlink ref="BB365" r:id="rId64" xr:uid="{00000000-0004-0000-0600-00003F000000}"/>
    <hyperlink ref="BB369" r:id="rId65" xr:uid="{00000000-0004-0000-0600-000040000000}"/>
    <hyperlink ref="BB358" r:id="rId66" xr:uid="{00000000-0004-0000-0600-000041000000}"/>
    <hyperlink ref="BB370" r:id="rId67" xr:uid="{00000000-0004-0000-0600-000042000000}"/>
    <hyperlink ref="BB367" r:id="rId68" xr:uid="{00000000-0004-0000-0600-000043000000}"/>
    <hyperlink ref="BB380" r:id="rId69" xr:uid="{00000000-0004-0000-0600-000044000000}"/>
    <hyperlink ref="BB363" r:id="rId70" xr:uid="{00000000-0004-0000-0600-000045000000}"/>
    <hyperlink ref="BB374" r:id="rId71" xr:uid="{00000000-0004-0000-0600-000046000000}"/>
    <hyperlink ref="BB375" r:id="rId72" xr:uid="{00000000-0004-0000-0600-000047000000}"/>
    <hyperlink ref="BB357" r:id="rId73" xr:uid="{00000000-0004-0000-0600-000048000000}"/>
    <hyperlink ref="BB371" r:id="rId74" xr:uid="{00000000-0004-0000-0600-000049000000}"/>
    <hyperlink ref="BB360" r:id="rId75" xr:uid="{00000000-0004-0000-0600-00004A000000}"/>
    <hyperlink ref="BB334" r:id="rId76" xr:uid="{00000000-0004-0000-0600-00004B000000}"/>
    <hyperlink ref="AQ373" r:id="rId77" xr:uid="{00000000-0004-0000-0600-00004C000000}"/>
    <hyperlink ref="AQ391" r:id="rId78" xr:uid="{00000000-0004-0000-0600-00004D000000}"/>
    <hyperlink ref="AQ392" r:id="rId79" xr:uid="{00000000-0004-0000-0600-00004E000000}"/>
    <hyperlink ref="BB393" r:id="rId80" xr:uid="{00000000-0004-0000-0600-00004F000000}"/>
    <hyperlink ref="AQ395" r:id="rId81" xr:uid="{00000000-0004-0000-0600-000050000000}"/>
    <hyperlink ref="AQ398" r:id="rId82" xr:uid="{00000000-0004-0000-0600-000051000000}"/>
    <hyperlink ref="BB267" r:id="rId83" xr:uid="{00000000-0004-0000-0600-000052000000}"/>
    <hyperlink ref="BB362" r:id="rId84" xr:uid="{00000000-0004-0000-0600-000053000000}"/>
    <hyperlink ref="BB384" r:id="rId85" xr:uid="{00000000-0004-0000-0600-000054000000}"/>
    <hyperlink ref="BB254" r:id="rId86" xr:uid="{00000000-0004-0000-0600-000055000000}"/>
    <hyperlink ref="BC254" r:id="rId87" xr:uid="{00000000-0004-0000-0600-000056000000}"/>
    <hyperlink ref="BB253" r:id="rId88" xr:uid="{00000000-0004-0000-0600-000057000000}"/>
    <hyperlink ref="AQ253" r:id="rId89" xr:uid="{00000000-0004-0000-0600-000058000000}"/>
    <hyperlink ref="BB368" r:id="rId90" xr:uid="{00000000-0004-0000-0600-000059000000}"/>
    <hyperlink ref="BB366" r:id="rId91" xr:uid="{00000000-0004-0000-0600-00005A000000}"/>
    <hyperlink ref="BB377" r:id="rId92" xr:uid="{00000000-0004-0000-0600-00005B000000}"/>
    <hyperlink ref="AQ399" r:id="rId93" xr:uid="{00000000-0004-0000-0600-00005C000000}"/>
    <hyperlink ref="AQ400" r:id="rId94" xr:uid="{00000000-0004-0000-0600-00005D000000}"/>
    <hyperlink ref="BB81" r:id="rId95" xr:uid="{00000000-0004-0000-0600-00005E000000}"/>
    <hyperlink ref="AQ405" r:id="rId96" xr:uid="{00000000-0004-0000-0600-00005F000000}"/>
    <hyperlink ref="AQ406" r:id="rId97" xr:uid="{00000000-0004-0000-0600-000060000000}"/>
    <hyperlink ref="AQ407" r:id="rId98" xr:uid="{00000000-0004-0000-0600-000061000000}"/>
    <hyperlink ref="BB408" r:id="rId99" xr:uid="{00000000-0004-0000-0600-000062000000}"/>
    <hyperlink ref="BC253" r:id="rId100" xr:uid="{00000000-0004-0000-0600-000063000000}"/>
    <hyperlink ref="BF81" r:id="rId101" xr:uid="{00000000-0004-0000-0600-000064000000}"/>
    <hyperlink ref="BB359" r:id="rId102" xr:uid="{00000000-0004-0000-0600-000065000000}"/>
    <hyperlink ref="AQ410" r:id="rId103" xr:uid="{00000000-0004-0000-0600-000066000000}"/>
    <hyperlink ref="BB385" r:id="rId104" xr:uid="{00000000-0004-0000-0600-000067000000}"/>
    <hyperlink ref="BB381" r:id="rId105" xr:uid="{00000000-0004-0000-0600-000068000000}"/>
    <hyperlink ref="BB46" r:id="rId106" xr:uid="{00000000-0004-0000-0600-000069000000}"/>
    <hyperlink ref="BC46" r:id="rId107" display="https://amigosdoguri-my.sharepoint.com/:b:/r/personal/renata_freire_sustenidos_org_br/Documents/Contratos-%20Jur%C3%ADdico/Contratos%202022/Contratos%20Tatu%C3%AD/Contratos%20-2022/Aditivo/1%C2%BA%20Termo%20aditivo%20ao%20contrato%207640%20-%20DUO%20CONS%20)EMMANUELE%20BALDIN.pdf?csf=1&amp;web=1&amp;e=K8r4X6" xr:uid="{00000000-0004-0000-0600-00006A000000}"/>
    <hyperlink ref="BB407" r:id="rId108" xr:uid="{00000000-0004-0000-0600-00006B000000}"/>
    <hyperlink ref="BB409" r:id="rId109" xr:uid="{00000000-0004-0000-0600-00006C000000}"/>
    <hyperlink ref="BF121" r:id="rId110" xr:uid="{00000000-0004-0000-0600-00006D000000}"/>
    <hyperlink ref="BB75" r:id="rId111" xr:uid="{00000000-0004-0000-0600-00006E000000}"/>
    <hyperlink ref="BB76" r:id="rId112" xr:uid="{00000000-0004-0000-0600-00006F000000}"/>
    <hyperlink ref="BB246" r:id="rId113" xr:uid="{00000000-0004-0000-0600-000070000000}"/>
    <hyperlink ref="BB399" r:id="rId114" xr:uid="{00000000-0004-0000-0600-000071000000}"/>
    <hyperlink ref="BB383" r:id="rId115" xr:uid="{00000000-0004-0000-0600-000072000000}"/>
    <hyperlink ref="AQ411" r:id="rId116" xr:uid="{00000000-0004-0000-0600-000073000000}"/>
    <hyperlink ref="BB41" r:id="rId117" xr:uid="{00000000-0004-0000-0600-000074000000}"/>
    <hyperlink ref="AQ412" r:id="rId118" xr:uid="{00000000-0004-0000-0600-000075000000}"/>
    <hyperlink ref="AQ413" r:id="rId119" xr:uid="{00000000-0004-0000-0600-000076000000}"/>
    <hyperlink ref="AQ414" r:id="rId120" xr:uid="{00000000-0004-0000-0600-000077000000}"/>
    <hyperlink ref="BB404" r:id="rId121" xr:uid="{00000000-0004-0000-0600-000078000000}"/>
    <hyperlink ref="BB401" r:id="rId122" xr:uid="{00000000-0004-0000-0600-000079000000}"/>
    <hyperlink ref="BB300" r:id="rId123" xr:uid="{00000000-0004-0000-0600-00007A000000}"/>
    <hyperlink ref="BC110" r:id="rId124" xr:uid="{00000000-0004-0000-0600-00007B000000}"/>
    <hyperlink ref="BB397" r:id="rId125" xr:uid="{00000000-0004-0000-0600-00007C000000}"/>
    <hyperlink ref="BB398" r:id="rId126" xr:uid="{00000000-0004-0000-0600-00007D000000}"/>
    <hyperlink ref="BB396" r:id="rId127" xr:uid="{00000000-0004-0000-0600-00007E000000}"/>
    <hyperlink ref="AQ415" r:id="rId128" xr:uid="{00000000-0004-0000-0600-00007F000000}"/>
    <hyperlink ref="BB194" r:id="rId129" xr:uid="{00000000-0004-0000-0600-000080000000}"/>
    <hyperlink ref="BB216" r:id="rId130" display="https://amigosdoguri-my.sharepoint.com/personal/ccd_sustenidos_org_br/_layouts/15/onedrive.aspx?id=%2Fpersonal%2Fccd%5Fsustenidos%5Forg%5Fbr%2FDocuments%2FArquivos%20de%20Chat%20do%20Microsoft%20Teams%2Fcto%2E7398%2006%2D2021%20Conservat%C3%B3rio%20de%20Tatu%C3%AD%2Epdf&amp;parent=%2Fpersonal%2Fccd%5Fsustenidos%5Forg%5Fbr%2FDocuments%2FArquivos%20de%20Chat%20do%20Microsoft%20Teams&amp;wdLOR=c889EAE87%2D4A1D%2D4434%2D866E%2D95747A5892B5&amp;ga=1" xr:uid="{00000000-0004-0000-0600-000081000000}"/>
    <hyperlink ref="BB127" r:id="rId131" xr:uid="{00000000-0004-0000-0600-000082000000}"/>
    <hyperlink ref="BC81" r:id="rId132" xr:uid="{00000000-0004-0000-0600-000083000000}"/>
    <hyperlink ref="BC31" r:id="rId133" xr:uid="{00000000-0004-0000-0600-000084000000}"/>
    <hyperlink ref="BB391" r:id="rId134" xr:uid="{00000000-0004-0000-0600-000085000000}"/>
    <hyperlink ref="AQ418" r:id="rId135" xr:uid="{00000000-0004-0000-0600-000086000000}"/>
    <hyperlink ref="BB301" r:id="rId136" xr:uid="{00000000-0004-0000-0600-000087000000}"/>
    <hyperlink ref="BB406" r:id="rId137" xr:uid="{00000000-0004-0000-0600-000088000000}"/>
    <hyperlink ref="BB389" r:id="rId138" xr:uid="{00000000-0004-0000-0600-000089000000}"/>
    <hyperlink ref="BB373" r:id="rId139" xr:uid="{00000000-0004-0000-0600-00008A000000}"/>
    <hyperlink ref="AQ420" r:id="rId140" xr:uid="{00000000-0004-0000-0600-00008B000000}"/>
    <hyperlink ref="AQ423" r:id="rId141" xr:uid="{00000000-0004-0000-0600-00008C000000}"/>
    <hyperlink ref="BB414" r:id="rId142" xr:uid="{00000000-0004-0000-0600-00008D000000}"/>
    <hyperlink ref="BB442" r:id="rId143" xr:uid="{00000000-0004-0000-0600-00008E000000}"/>
    <hyperlink ref="BB356" r:id="rId144" xr:uid="{00000000-0004-0000-0600-00008F000000}"/>
    <hyperlink ref="BB103" r:id="rId145" xr:uid="{00000000-0004-0000-0600-000090000000}"/>
    <hyperlink ref="BB400" r:id="rId146" xr:uid="{00000000-0004-0000-0600-000091000000}"/>
    <hyperlink ref="BB392" r:id="rId147" xr:uid="{00000000-0004-0000-0600-000092000000}"/>
    <hyperlink ref="BB40" r:id="rId148" xr:uid="{00000000-0004-0000-0600-000093000000}"/>
    <hyperlink ref="BB395" r:id="rId149" xr:uid="{00000000-0004-0000-0600-000094000000}"/>
    <hyperlink ref="BB403" r:id="rId150" xr:uid="{00000000-0004-0000-0600-000095000000}"/>
    <hyperlink ref="BB402" r:id="rId151" xr:uid="{00000000-0004-0000-0600-000096000000}"/>
    <hyperlink ref="BB481" r:id="rId152" xr:uid="{00000000-0004-0000-0600-000097000000}"/>
    <hyperlink ref="BB405" r:id="rId153" xr:uid="{00000000-0004-0000-0600-000098000000}"/>
    <hyperlink ref="BB335" r:id="rId154" xr:uid="{00000000-0004-0000-0600-000099000000}"/>
    <hyperlink ref="BB376" r:id="rId155" xr:uid="{00000000-0004-0000-0600-00009A000000}"/>
    <hyperlink ref="BB387" r:id="rId156" xr:uid="{00000000-0004-0000-0600-00009B000000}"/>
    <hyperlink ref="BB352" r:id="rId157" xr:uid="{00000000-0004-0000-0600-00009C000000}"/>
    <hyperlink ref="BB152" r:id="rId158" xr:uid="{00000000-0004-0000-0600-00009D000000}"/>
    <hyperlink ref="AQ424" r:id="rId159" xr:uid="{00000000-0004-0000-0600-00009E000000}"/>
    <hyperlink ref="AQ425" r:id="rId160" xr:uid="{00000000-0004-0000-0600-00009F000000}"/>
    <hyperlink ref="AQ426" r:id="rId161" xr:uid="{00000000-0004-0000-0600-0000A0000000}"/>
    <hyperlink ref="AQ427" r:id="rId162" xr:uid="{00000000-0004-0000-0600-0000A1000000}"/>
    <hyperlink ref="AQ428" r:id="rId163" xr:uid="{00000000-0004-0000-0600-0000A2000000}"/>
    <hyperlink ref="BB413" r:id="rId164" xr:uid="{00000000-0004-0000-0600-0000A3000000}"/>
    <hyperlink ref="AQ429" r:id="rId165" xr:uid="{00000000-0004-0000-0600-0000A4000000}"/>
    <hyperlink ref="BB326" r:id="rId166" xr:uid="{00000000-0004-0000-0600-0000A5000000}"/>
    <hyperlink ref="BC300" r:id="rId167" xr:uid="{00000000-0004-0000-0600-0000A6000000}"/>
    <hyperlink ref="BB34" r:id="rId168" xr:uid="{00000000-0004-0000-0600-0000A7000000}"/>
    <hyperlink ref="BB416" r:id="rId169" xr:uid="{00000000-0004-0000-0600-0000A8000000}"/>
    <hyperlink ref="BB410" r:id="rId170" xr:uid="{00000000-0004-0000-0600-0000A9000000}"/>
    <hyperlink ref="AQ433" r:id="rId171" xr:uid="{00000000-0004-0000-0600-0000AA000000}"/>
    <hyperlink ref="BB420" r:id="rId172" xr:uid="{00000000-0004-0000-0600-0000AB000000}"/>
    <hyperlink ref="BB412" r:id="rId173" xr:uid="{00000000-0004-0000-0600-0000AC000000}"/>
    <hyperlink ref="BB299" r:id="rId174" xr:uid="{00000000-0004-0000-0600-0000AD000000}"/>
    <hyperlink ref="BB394" r:id="rId175" xr:uid="{00000000-0004-0000-0600-0000AE000000}"/>
    <hyperlink ref="AQ439" r:id="rId176" xr:uid="{00000000-0004-0000-0600-0000AF000000}"/>
    <hyperlink ref="BB418" r:id="rId177" xr:uid="{00000000-0004-0000-0600-0000B0000000}"/>
    <hyperlink ref="AQ440" r:id="rId178" xr:uid="{00000000-0004-0000-0600-0000B1000000}"/>
    <hyperlink ref="BB421" r:id="rId179" xr:uid="{00000000-0004-0000-0600-0000B2000000}"/>
    <hyperlink ref="BB424" r:id="rId180" xr:uid="{00000000-0004-0000-0600-0000B3000000}"/>
    <hyperlink ref="BB415" r:id="rId181" xr:uid="{00000000-0004-0000-0600-0000B4000000}"/>
    <hyperlink ref="AQ443" r:id="rId182" xr:uid="{00000000-0004-0000-0600-0000B5000000}"/>
    <hyperlink ref="BB431" r:id="rId183" xr:uid="{00000000-0004-0000-0600-0000B6000000}"/>
    <hyperlink ref="BB428" r:id="rId184" xr:uid="{00000000-0004-0000-0600-0000B7000000}"/>
    <hyperlink ref="BB386" r:id="rId185" xr:uid="{00000000-0004-0000-0600-0000B8000000}"/>
    <hyperlink ref="AQ444" r:id="rId186" xr:uid="{00000000-0004-0000-0600-0000B9000000}"/>
    <hyperlink ref="AQ446" r:id="rId187" xr:uid="{00000000-0004-0000-0600-0000BA000000}"/>
    <hyperlink ref="AQ447" r:id="rId188" xr:uid="{00000000-0004-0000-0600-0000BB000000}"/>
    <hyperlink ref="AQ448" r:id="rId189" xr:uid="{00000000-0004-0000-0600-0000BC000000}"/>
    <hyperlink ref="BB438" r:id="rId190" xr:uid="{00000000-0004-0000-0600-0000BD000000}"/>
    <hyperlink ref="BB417" r:id="rId191" xr:uid="{00000000-0004-0000-0600-0000BE000000}"/>
    <hyperlink ref="AQ449" r:id="rId192" xr:uid="{00000000-0004-0000-0600-0000BF000000}"/>
    <hyperlink ref="BB443" r:id="rId193" xr:uid="{00000000-0004-0000-0600-0000C0000000}"/>
    <hyperlink ref="BB439" r:id="rId194" xr:uid="{00000000-0004-0000-0600-0000C1000000}"/>
    <hyperlink ref="BB427" r:id="rId195" xr:uid="{00000000-0004-0000-0600-0000C2000000}"/>
    <hyperlink ref="BB425" r:id="rId196" xr:uid="{00000000-0004-0000-0600-0000C3000000}"/>
    <hyperlink ref="BB426" r:id="rId197" xr:uid="{00000000-0004-0000-0600-0000C4000000}"/>
    <hyperlink ref="AQ450" r:id="rId198" xr:uid="{00000000-0004-0000-0600-0000C5000000}"/>
    <hyperlink ref="AQ451" r:id="rId199" xr:uid="{00000000-0004-0000-0600-0000C6000000}"/>
    <hyperlink ref="BB214" r:id="rId200" xr:uid="{00000000-0004-0000-0600-0000C7000000}"/>
    <hyperlink ref="BB245" r:id="rId201" xr:uid="{00000000-0004-0000-0600-0000C8000000}"/>
    <hyperlink ref="BB437" r:id="rId202" xr:uid="{00000000-0004-0000-0600-0000C9000000}"/>
    <hyperlink ref="AQ453" r:id="rId203" xr:uid="{00000000-0004-0000-0600-0000CA000000}"/>
    <hyperlink ref="BB411" r:id="rId204" xr:uid="{00000000-0004-0000-0600-0000CB000000}"/>
    <hyperlink ref="BB440" r:id="rId205" xr:uid="{00000000-0004-0000-0600-0000CC000000}"/>
    <hyperlink ref="AQ455" r:id="rId206" xr:uid="{00000000-0004-0000-0600-0000CD000000}"/>
    <hyperlink ref="AQ456" r:id="rId207" xr:uid="{00000000-0004-0000-0600-0000CE000000}"/>
    <hyperlink ref="BB436" r:id="rId208" xr:uid="{00000000-0004-0000-0600-0000CF000000}"/>
    <hyperlink ref="BB444" r:id="rId209" xr:uid="{00000000-0004-0000-0600-0000D0000000}"/>
    <hyperlink ref="AQ457" r:id="rId210" xr:uid="{00000000-0004-0000-0600-0000D1000000}"/>
    <hyperlink ref="AQ458" r:id="rId211" xr:uid="{00000000-0004-0000-0600-0000D2000000}"/>
    <hyperlink ref="AQ459" r:id="rId212" xr:uid="{00000000-0004-0000-0600-0000D3000000}"/>
    <hyperlink ref="AQ461" r:id="rId213" xr:uid="{00000000-0004-0000-0600-0000D4000000}"/>
    <hyperlink ref="AQ237" r:id="rId214" xr:uid="{00000000-0004-0000-0600-0000D5000000}"/>
    <hyperlink ref="BB447" r:id="rId215" xr:uid="{00000000-0004-0000-0600-0000D6000000}"/>
    <hyperlink ref="BB131" r:id="rId216" xr:uid="{00000000-0004-0000-0600-0000D7000000}"/>
    <hyperlink ref="BB114" r:id="rId217" xr:uid="{00000000-0004-0000-0600-0000D8000000}"/>
    <hyperlink ref="BB455" r:id="rId218" xr:uid="{00000000-0004-0000-0600-0000D9000000}"/>
    <hyperlink ref="AQ465" r:id="rId219" xr:uid="{00000000-0004-0000-0600-0000DA000000}"/>
    <hyperlink ref="BB419" r:id="rId220" xr:uid="{00000000-0004-0000-0600-0000DB000000}"/>
    <hyperlink ref="BB422" r:id="rId221" xr:uid="{00000000-0004-0000-0600-0000DC000000}"/>
    <hyperlink ref="BB430" r:id="rId222" xr:uid="{00000000-0004-0000-0600-0000DD000000}"/>
    <hyperlink ref="BB432" r:id="rId223" xr:uid="{00000000-0004-0000-0600-0000DE000000}"/>
    <hyperlink ref="BB433" r:id="rId224" xr:uid="{00000000-0004-0000-0600-0000DF000000}"/>
    <hyperlink ref="BB434" r:id="rId225" xr:uid="{00000000-0004-0000-0600-0000E0000000}"/>
    <hyperlink ref="BB441" r:id="rId226" xr:uid="{00000000-0004-0000-0600-0000E1000000}"/>
    <hyperlink ref="AQ469" r:id="rId227" xr:uid="{00000000-0004-0000-0600-0000E2000000}"/>
    <hyperlink ref="BB456" r:id="rId228" xr:uid="{00000000-0004-0000-0600-0000E3000000}"/>
    <hyperlink ref="BB450" r:id="rId229" xr:uid="{00000000-0004-0000-0600-0000E4000000}"/>
    <hyperlink ref="AQ470" r:id="rId230" xr:uid="{00000000-0004-0000-0600-0000E5000000}"/>
    <hyperlink ref="BB50" r:id="rId231" xr:uid="{00000000-0004-0000-0600-0000E6000000}"/>
    <hyperlink ref="BB379" r:id="rId232" xr:uid="{00000000-0004-0000-0600-0000E7000000}"/>
    <hyperlink ref="AQ471" r:id="rId233" xr:uid="{00000000-0004-0000-0600-0000E8000000}"/>
    <hyperlink ref="AQ473" r:id="rId234" xr:uid="{00000000-0004-0000-0600-0000E9000000}"/>
    <hyperlink ref="AQ472" r:id="rId235" xr:uid="{00000000-0004-0000-0600-0000EA000000}"/>
    <hyperlink ref="BB449" r:id="rId236" xr:uid="{00000000-0004-0000-0600-0000EB000000}"/>
    <hyperlink ref="BB452" r:id="rId237" xr:uid="{00000000-0004-0000-0600-0000EC000000}"/>
    <hyperlink ref="BB188" r:id="rId238" xr:uid="{00000000-0004-0000-0600-0000ED000000}"/>
    <hyperlink ref="AQ445" r:id="rId239" xr:uid="{00000000-0004-0000-0600-0000EE000000}"/>
    <hyperlink ref="BB268" r:id="rId240" xr:uid="{00000000-0004-0000-0600-0000EF000000}"/>
    <hyperlink ref="BC464" r:id="rId241" xr:uid="{00000000-0004-0000-0600-0000F0000000}"/>
    <hyperlink ref="AQ476" r:id="rId242" xr:uid="{00000000-0004-0000-0600-0000F1000000}"/>
    <hyperlink ref="AQ477" r:id="rId243" xr:uid="{00000000-0004-0000-0600-0000F2000000}"/>
    <hyperlink ref="BB281" r:id="rId244" xr:uid="{00000000-0004-0000-0600-0000F3000000}"/>
    <hyperlink ref="BB233" r:id="rId245" xr:uid="{00000000-0004-0000-0600-0000F4000000}"/>
    <hyperlink ref="BB329" r:id="rId246" xr:uid="{00000000-0004-0000-0600-0000F5000000}"/>
    <hyperlink ref="BB459" r:id="rId247" xr:uid="{00000000-0004-0000-0600-0000F6000000}"/>
    <hyperlink ref="AQ329" r:id="rId248" xr:uid="{00000000-0004-0000-0600-0000F7000000}"/>
    <hyperlink ref="AQ31" r:id="rId249" xr:uid="{00000000-0004-0000-0600-0000F8000000}"/>
    <hyperlink ref="BB56" r:id="rId250" xr:uid="{00000000-0004-0000-0600-0000F9000000}"/>
    <hyperlink ref="BB204" r:id="rId251" xr:uid="{00000000-0004-0000-0600-0000FA000000}"/>
    <hyperlink ref="BB148" r:id="rId252" xr:uid="{00000000-0004-0000-0600-0000FB000000}"/>
    <hyperlink ref="BB471" r:id="rId253" xr:uid="{00000000-0004-0000-0600-0000FC000000}"/>
    <hyperlink ref="BB463" r:id="rId254" xr:uid="{00000000-0004-0000-0600-0000FD000000}"/>
    <hyperlink ref="BB457" r:id="rId255" xr:uid="{00000000-0004-0000-0600-0000FE000000}"/>
    <hyperlink ref="AQ480" r:id="rId256" xr:uid="{00000000-0004-0000-0600-0000FF000000}"/>
    <hyperlink ref="BB451" r:id="rId257" xr:uid="{00000000-0004-0000-0600-000000010000}"/>
    <hyperlink ref="BB473" r:id="rId258" xr:uid="{00000000-0004-0000-0600-000001010000}"/>
    <hyperlink ref="AQ482" r:id="rId259" xr:uid="{00000000-0004-0000-0600-000002010000}"/>
    <hyperlink ref="AQ485" r:id="rId260" xr:uid="{00000000-0004-0000-0600-000003010000}"/>
    <hyperlink ref="BB445" r:id="rId261" xr:uid="{00000000-0004-0000-0600-000004010000}"/>
    <hyperlink ref="BB423" r:id="rId262" xr:uid="{00000000-0004-0000-0600-000005010000}"/>
    <hyperlink ref="AQ486" r:id="rId263" xr:uid="{00000000-0004-0000-0600-000006010000}"/>
    <hyperlink ref="AQ487" r:id="rId264" xr:uid="{00000000-0004-0000-0600-000007010000}"/>
    <hyperlink ref="AQ490" r:id="rId265" xr:uid="{00000000-0004-0000-0600-000008010000}"/>
    <hyperlink ref="AQ491" r:id="rId266" xr:uid="{00000000-0004-0000-0600-000009010000}"/>
    <hyperlink ref="AQ492" r:id="rId267" xr:uid="{00000000-0004-0000-0600-00000A010000}"/>
    <hyperlink ref="BF31" r:id="rId268" xr:uid="{00000000-0004-0000-0600-00000B010000}"/>
    <hyperlink ref="BB472" r:id="rId269" xr:uid="{00000000-0004-0000-0600-00000C010000}"/>
    <hyperlink ref="BB461" r:id="rId270" xr:uid="{00000000-0004-0000-0600-00000D010000}"/>
    <hyperlink ref="BB453" r:id="rId271" xr:uid="{00000000-0004-0000-0600-00000E010000}"/>
    <hyperlink ref="BB462" r:id="rId272" xr:uid="{00000000-0004-0000-0600-00000F010000}"/>
    <hyperlink ref="AQ479" r:id="rId273" xr:uid="{00000000-0004-0000-0600-000010010000}"/>
    <hyperlink ref="BB487" r:id="rId274" xr:uid="{00000000-0004-0000-0600-000011010000}"/>
    <hyperlink ref="BB486" r:id="rId275" xr:uid="{00000000-0004-0000-0600-000012010000}"/>
    <hyperlink ref="BB480" r:id="rId276" xr:uid="{00000000-0004-0000-0600-000013010000}"/>
    <hyperlink ref="BB476" r:id="rId277" xr:uid="{00000000-0004-0000-0600-000014010000}"/>
    <hyperlink ref="AQ495" r:id="rId278" xr:uid="{00000000-0004-0000-0600-000015010000}"/>
    <hyperlink ref="AQ494" r:id="rId279" xr:uid="{00000000-0004-0000-0600-000016010000}"/>
    <hyperlink ref="BB124" r:id="rId280" xr:uid="{00000000-0004-0000-0600-000017010000}"/>
    <hyperlink ref="BB497" r:id="rId281" xr:uid="{00000000-0004-0000-0600-000018010000}"/>
    <hyperlink ref="BB498" r:id="rId282" xr:uid="{00000000-0004-0000-0600-000019010000}"/>
    <hyperlink ref="AQ500" r:id="rId283" xr:uid="{00000000-0004-0000-0600-00001A010000}"/>
    <hyperlink ref="AQ501" r:id="rId284" xr:uid="{00000000-0004-0000-0600-00001B010000}"/>
    <hyperlink ref="BB477" r:id="rId285" xr:uid="{00000000-0004-0000-0600-00001C010000}"/>
    <hyperlink ref="BB448" r:id="rId286" xr:uid="{00000000-0004-0000-0600-00001D010000}"/>
    <hyperlink ref="BB460:BG460" r:id="rId287" display="https://amigosdoguri-my.sharepoint.com/:b:/g/personal/renata_freire_sustenidos_org_br/EYIrewGBsM1KtNb1rtIDVHIBlq9hluHULMzvMtdyGO3T8g?e=nxtyQh" xr:uid="{00000000-0004-0000-0600-00001E010000}"/>
    <hyperlink ref="BB466" r:id="rId288" xr:uid="{00000000-0004-0000-0600-00001F010000}"/>
    <hyperlink ref="BB467" r:id="rId289" xr:uid="{00000000-0004-0000-0600-000020010000}"/>
    <hyperlink ref="BB483" r:id="rId290" xr:uid="{00000000-0004-0000-0600-000021010000}"/>
    <hyperlink ref="BB478" r:id="rId291" xr:uid="{00000000-0004-0000-0600-000022010000}"/>
    <hyperlink ref="BB475" r:id="rId292" xr:uid="{00000000-0004-0000-0600-000023010000}"/>
    <hyperlink ref="BB482" r:id="rId293" xr:uid="{00000000-0004-0000-0600-000024010000}"/>
    <hyperlink ref="BB493" r:id="rId294" xr:uid="{00000000-0004-0000-0600-000025010000}"/>
    <hyperlink ref="BB474" r:id="rId295" xr:uid="{00000000-0004-0000-0600-000026010000}"/>
    <hyperlink ref="AQ502" r:id="rId296" xr:uid="{00000000-0004-0000-0600-000027010000}"/>
    <hyperlink ref="AQ468" r:id="rId297" xr:uid="{00000000-0004-0000-0600-000028010000}"/>
    <hyperlink ref="BB495" r:id="rId298" xr:uid="{00000000-0004-0000-0600-000029010000}"/>
    <hyperlink ref="BB316" r:id="rId299" xr:uid="{00000000-0004-0000-0600-00002A010000}"/>
    <hyperlink ref="BB468" r:id="rId300" xr:uid="{00000000-0004-0000-0600-00002B010000}"/>
    <hyperlink ref="BB284" r:id="rId301" xr:uid="{00000000-0004-0000-0600-00002C010000}"/>
    <hyperlink ref="BB33" r:id="rId302" xr:uid="{00000000-0004-0000-0600-00002D010000}"/>
    <hyperlink ref="BB504" r:id="rId303" xr:uid="{00000000-0004-0000-0600-00002E010000}"/>
    <hyperlink ref="AQ506" r:id="rId304" xr:uid="{00000000-0004-0000-0600-00002F010000}"/>
    <hyperlink ref="BB191" r:id="rId305" xr:uid="{00000000-0004-0000-0600-000030010000}"/>
    <hyperlink ref="BB479" r:id="rId306" xr:uid="{00000000-0004-0000-0600-000031010000}"/>
    <hyperlink ref="BB501" r:id="rId307" xr:uid="{00000000-0004-0000-0600-000032010000}"/>
    <hyperlink ref="BB469" r:id="rId308" xr:uid="{00000000-0004-0000-0600-000033010000}"/>
    <hyperlink ref="BB491" r:id="rId309" xr:uid="{00000000-0004-0000-0600-000034010000}"/>
    <hyperlink ref="BB485" r:id="rId310" xr:uid="{00000000-0004-0000-0600-000035010000}"/>
    <hyperlink ref="BB490" r:id="rId311" xr:uid="{00000000-0004-0000-0600-000036010000}"/>
    <hyperlink ref="BB240" r:id="rId312" xr:uid="{00000000-0004-0000-0600-000037010000}"/>
    <hyperlink ref="BB492" r:id="rId313" xr:uid="{00000000-0004-0000-0600-000038010000}"/>
    <hyperlink ref="BB465" r:id="rId314" xr:uid="{00000000-0004-0000-0600-000039010000}"/>
    <hyperlink ref="BB507" r:id="rId315" xr:uid="{00000000-0004-0000-0600-00003A010000}"/>
    <hyperlink ref="BB388" r:id="rId316" xr:uid="{00000000-0004-0000-0600-00003B010000}"/>
    <hyperlink ref="BB458" r:id="rId317" xr:uid="{00000000-0004-0000-0600-00003C010000}"/>
    <hyperlink ref="BB470" r:id="rId318" xr:uid="{00000000-0004-0000-0600-00003D010000}"/>
    <hyperlink ref="AQ510" r:id="rId319" xr:uid="{00000000-0004-0000-0600-00003E010000}"/>
    <hyperlink ref="BB499" r:id="rId320" xr:uid="{00000000-0004-0000-0600-00003F010000}"/>
    <hyperlink ref="BB494" r:id="rId321" xr:uid="{00000000-0004-0000-0600-000040010000}"/>
    <hyperlink ref="BB503" r:id="rId322" xr:uid="{00000000-0004-0000-0600-000041010000}"/>
    <hyperlink ref="AQ511" r:id="rId323" xr:uid="{00000000-0004-0000-0600-000042010000}"/>
    <hyperlink ref="AQ513" r:id="rId324" xr:uid="{00000000-0004-0000-0600-000043010000}"/>
    <hyperlink ref="BB500" r:id="rId325" xr:uid="{00000000-0004-0000-0600-000044010000}"/>
    <hyperlink ref="BB336" r:id="rId326" xr:uid="{00000000-0004-0000-0600-000045010000}"/>
    <hyperlink ref="BB502" r:id="rId327" xr:uid="{00000000-0004-0000-0600-000046010000}"/>
    <hyperlink ref="AQ515" r:id="rId328" xr:uid="{00000000-0004-0000-0600-000047010000}"/>
    <hyperlink ref="AQ516" r:id="rId329" xr:uid="{00000000-0004-0000-0600-000048010000}"/>
    <hyperlink ref="BB248" r:id="rId330" xr:uid="{00000000-0004-0000-0600-000049010000}"/>
    <hyperlink ref="BB163" r:id="rId331" xr:uid="{00000000-0004-0000-0600-00004A010000}"/>
    <hyperlink ref="BB435" r:id="rId332" xr:uid="{00000000-0004-0000-0600-00004B010000}"/>
    <hyperlink ref="BB446" r:id="rId333" xr:uid="{00000000-0004-0000-0600-00004C010000}"/>
    <hyperlink ref="AQ520" r:id="rId334" xr:uid="{00000000-0004-0000-0600-00004D010000}"/>
    <hyperlink ref="AQ521" r:id="rId335" xr:uid="{00000000-0004-0000-0600-00004E010000}"/>
    <hyperlink ref="BB181" r:id="rId336" xr:uid="{00000000-0004-0000-0600-00004F010000}"/>
    <hyperlink ref="BB511" r:id="rId337" xr:uid="{00000000-0004-0000-0600-000050010000}"/>
    <hyperlink ref="AQ522" r:id="rId338" xr:uid="{00000000-0004-0000-0600-000051010000}"/>
    <hyperlink ref="BB510" r:id="rId339" xr:uid="{00000000-0004-0000-0600-000052010000}"/>
    <hyperlink ref="BB515" r:id="rId340" xr:uid="{00000000-0004-0000-0600-000053010000}"/>
    <hyperlink ref="BB506" r:id="rId341" xr:uid="{00000000-0004-0000-0600-000054010000}"/>
    <hyperlink ref="BB505" r:id="rId342" xr:uid="{00000000-0004-0000-0600-000055010000}"/>
    <hyperlink ref="BB147" r:id="rId343" xr:uid="{00000000-0004-0000-0600-000056010000}"/>
    <hyperlink ref="AQ523" r:id="rId344" xr:uid="{00000000-0004-0000-0600-000057010000}"/>
    <hyperlink ref="AQ525" r:id="rId345" xr:uid="{00000000-0004-0000-0600-000058010000}"/>
    <hyperlink ref="AQ526" r:id="rId346" xr:uid="{00000000-0004-0000-0600-000059010000}"/>
    <hyperlink ref="BB509" r:id="rId347" xr:uid="{00000000-0004-0000-0600-00005A010000}"/>
    <hyperlink ref="AQ527" r:id="rId348" xr:uid="{00000000-0004-0000-0600-00005B010000}"/>
    <hyperlink ref="AQ530" r:id="rId349" xr:uid="{00000000-0004-0000-0600-00005C010000}"/>
    <hyperlink ref="BB303" r:id="rId350" xr:uid="{00000000-0004-0000-0600-00005D010000}"/>
    <hyperlink ref="BB518" r:id="rId351" xr:uid="{00000000-0004-0000-0600-00005E010000}"/>
    <hyperlink ref="AQ529" r:id="rId352" xr:uid="{00000000-0004-0000-0600-00005F010000}"/>
    <hyperlink ref="BB519" r:id="rId353" xr:uid="{00000000-0004-0000-0600-000060010000}"/>
    <hyperlink ref="BB44" r:id="rId354" xr:uid="{00000000-0004-0000-0600-000061010000}"/>
    <hyperlink ref="BB429" r:id="rId355" xr:uid="{00000000-0004-0000-0600-000062010000}"/>
    <hyperlink ref="AQ531" r:id="rId356" xr:uid="{00000000-0004-0000-0600-000063010000}"/>
    <hyperlink ref="BB190" r:id="rId357" xr:uid="{00000000-0004-0000-0600-000064010000}"/>
    <hyperlink ref="AQ532" r:id="rId358" xr:uid="{00000000-0004-0000-0600-000065010000}"/>
    <hyperlink ref="BB196" r:id="rId359" xr:uid="{00000000-0004-0000-0600-000066010000}"/>
    <hyperlink ref="BB520" r:id="rId360" xr:uid="{00000000-0004-0000-0600-000067010000}"/>
    <hyperlink ref="BG166" r:id="rId361" xr:uid="{00000000-0004-0000-0600-000068010000}"/>
    <hyperlink ref="BG340" r:id="rId362" xr:uid="{00000000-0004-0000-0600-000069010000}"/>
    <hyperlink ref="BG343" r:id="rId363" xr:uid="{00000000-0004-0000-0600-00006A010000}"/>
    <hyperlink ref="BG217" r:id="rId364" xr:uid="{00000000-0004-0000-0600-00006B010000}"/>
    <hyperlink ref="BG200" r:id="rId365" xr:uid="{00000000-0004-0000-0600-00006C010000}"/>
    <hyperlink ref="BG167" r:id="rId366" xr:uid="{00000000-0004-0000-0600-00006D010000}"/>
    <hyperlink ref="BG346" r:id="rId367" xr:uid="{00000000-0004-0000-0600-00006E010000}"/>
    <hyperlink ref="BG242" r:id="rId368" xr:uid="{00000000-0004-0000-0600-00006F010000}"/>
    <hyperlink ref="BG327" r:id="rId369" xr:uid="{00000000-0004-0000-0600-000070010000}"/>
    <hyperlink ref="BG337" r:id="rId370" xr:uid="{00000000-0004-0000-0600-000071010000}"/>
    <hyperlink ref="BG338" r:id="rId371" xr:uid="{00000000-0004-0000-0600-000072010000}"/>
    <hyperlink ref="BG241" r:id="rId372" xr:uid="{00000000-0004-0000-0600-000073010000}"/>
    <hyperlink ref="BG282" r:id="rId373" xr:uid="{00000000-0004-0000-0600-000074010000}"/>
    <hyperlink ref="BG189" r:id="rId374" xr:uid="{00000000-0004-0000-0600-000075010000}"/>
    <hyperlink ref="BG161" r:id="rId375" xr:uid="{00000000-0004-0000-0600-000076010000}"/>
    <hyperlink ref="BG349" r:id="rId376" xr:uid="{00000000-0004-0000-0600-000077010000}"/>
    <hyperlink ref="BG347" r:id="rId377" xr:uid="{00000000-0004-0000-0600-000078010000}"/>
    <hyperlink ref="BG294" r:id="rId378" xr:uid="{00000000-0004-0000-0600-000079010000}"/>
    <hyperlink ref="BB531" r:id="rId379" xr:uid="{00000000-0004-0000-0600-00007A010000}"/>
    <hyperlink ref="BB528" r:id="rId380" xr:uid="{00000000-0004-0000-0600-00007B010000}"/>
    <hyperlink ref="BB513" r:id="rId381" xr:uid="{00000000-0004-0000-0600-00007C010000}"/>
    <hyperlink ref="BB521" r:id="rId382" xr:uid="{00000000-0004-0000-0600-00007D010000}"/>
    <hyperlink ref="BB49" r:id="rId383" xr:uid="{00000000-0004-0000-0600-00007E010000}"/>
    <hyperlink ref="BB516" r:id="rId384" xr:uid="{00000000-0004-0000-0600-00007F010000}"/>
    <hyperlink ref="BB293" r:id="rId385" xr:uid="{00000000-0004-0000-0600-000080010000}"/>
    <hyperlink ref="BB82" r:id="rId386" xr:uid="{00000000-0004-0000-0600-000081010000}"/>
    <hyperlink ref="BB522" r:id="rId387" xr:uid="{00000000-0004-0000-0600-000082010000}"/>
    <hyperlink ref="BB523" r:id="rId388" xr:uid="{00000000-0004-0000-0600-000083010000}"/>
    <hyperlink ref="AQ240" r:id="rId389" xr:uid="{00000000-0004-0000-0600-000084010000}"/>
    <hyperlink ref="BC5" r:id="rId390" xr:uid="{00000000-0004-0000-0600-000085010000}"/>
    <hyperlink ref="BG5" r:id="rId391" xr:uid="{00000000-0004-0000-0600-000086010000}"/>
    <hyperlink ref="BG11" r:id="rId392" xr:uid="{00000000-0004-0000-0600-000087010000}"/>
    <hyperlink ref="BB291" r:id="rId393" xr:uid="{00000000-0004-0000-0600-000088010000}"/>
    <hyperlink ref="BG223" r:id="rId394" xr:uid="{00000000-0004-0000-0600-000089010000}"/>
    <hyperlink ref="BG201" r:id="rId395" xr:uid="{00000000-0004-0000-0600-00008A010000}"/>
    <hyperlink ref="BG291" r:id="rId396" xr:uid="{00000000-0004-0000-0600-00008B010000}"/>
    <hyperlink ref="BG159" r:id="rId397" xr:uid="{00000000-0004-0000-0600-00008C010000}"/>
    <hyperlink ref="AQ535" r:id="rId398" xr:uid="{00000000-0004-0000-0600-00008D010000}"/>
    <hyperlink ref="BB534" r:id="rId399" xr:uid="{00000000-0004-0000-0600-00008E010000}"/>
    <hyperlink ref="AQ201" r:id="rId400" xr:uid="{00000000-0004-0000-0600-00008F010000}"/>
    <hyperlink ref="BB512" r:id="rId401" xr:uid="{00000000-0004-0000-0600-000090010000}"/>
    <hyperlink ref="BF95" r:id="rId402" xr:uid="{00000000-0004-0000-0600-000091010000}"/>
    <hyperlink ref="BC79" r:id="rId403" xr:uid="{00000000-0004-0000-0600-000092010000}"/>
    <hyperlink ref="BB533" r:id="rId404" xr:uid="{00000000-0004-0000-0600-000093010000}"/>
    <hyperlink ref="BC240" r:id="rId405" xr:uid="{00000000-0004-0000-0600-000094010000}"/>
    <hyperlink ref="BB529" r:id="rId406" xr:uid="{00000000-0004-0000-0600-000095010000}"/>
    <hyperlink ref="AQ536" r:id="rId407" xr:uid="{00000000-0004-0000-0600-000096010000}"/>
    <hyperlink ref="AQ163" r:id="rId408" xr:uid="{00000000-0004-0000-0600-000097010000}"/>
    <hyperlink ref="BB488" r:id="rId409" xr:uid="{00000000-0004-0000-0600-000098010000}"/>
    <hyperlink ref="BB489" r:id="rId410" xr:uid="{00000000-0004-0000-0600-000099010000}"/>
    <hyperlink ref="BB146" r:id="rId411" xr:uid="{00000000-0004-0000-0600-00009A010000}"/>
    <hyperlink ref="BC133" r:id="rId412" display="https://Amigosdoguri.shArApoint.com/sitAs/PROCASSOS_COMPRAS_SUSTANIDOS/DocumAntos%20PArtilhAdos/Forms/AllItAms.Aspx?id=%2FsitAs%2FPROCASSOS%5FCOMPRAS%5FSUSTANIDOS%2FDocumAntos%20PArtilhAdos%2FPROCASSOS%5FCOMPRAS%5FSUSTANIDOS%2FMArcAlA%2FPROCASSOS%202022%2F470%2D22%20AVN%20GRANDO%20DASIGN%2F8%20cto%2A%20%5F8044%2D2022%20AVN%5FGRANDO%5FDASIGN%5F%2Apdf&amp;pArAnt=%2FsitAs%2FPROCASSOS%5FCOMPRAS%5FSUSTANIDOS%2FDocumAntos%20PArtilhAdos%2FPROCASSOS%5FCOMPRAS%5FSUSTANIDOS%2FMArcAlA%2FPROCASSOS%202022%2F470%2D22%20AVN%20GRANDO%20DASIGN&amp;p=truA&amp;gA=1" xr:uid="{00000000-0004-0000-0600-00009B010000}"/>
    <hyperlink ref="BB310" r:id="rId413" xr:uid="{00000000-0004-0000-0600-00009C010000}"/>
    <hyperlink ref="BB256" r:id="rId414" xr:uid="{00000000-0004-0000-0600-00009D010000}"/>
    <hyperlink ref="BB508" r:id="rId415" xr:uid="{00000000-0004-0000-0600-00009E010000}"/>
    <hyperlink ref="BB524" r:id="rId416" xr:uid="{00000000-0004-0000-0600-00009F010000}"/>
    <hyperlink ref="BB526" r:id="rId417" xr:uid="{00000000-0004-0000-0600-0000A0010000}"/>
    <hyperlink ref="BB530" r:id="rId418" xr:uid="{00000000-0004-0000-0600-0000A1010000}"/>
    <hyperlink ref="BB532" r:id="rId419" xr:uid="{00000000-0004-0000-0600-0000A2010000}"/>
    <hyperlink ref="BB535" r:id="rId420" xr:uid="{00000000-0004-0000-0600-0000A3010000}"/>
    <hyperlink ref="BB8" r:id="rId421" xr:uid="{00000000-0004-0000-0600-0000A4010000}"/>
    <hyperlink ref="BC8" r:id="rId422" display="https://amigosdoguri-my.sharepoint.com/:b:/r/personal/renata_freire_sustenidos_org_br/Documents/Contratos-%20Jur%C3%ADdico/Contratos%202022/Contratos%20Tatu%C3%AD/Contratos-%202021/adts.3%C2%BA,4%C2%BA,%205%C2%BA-cto.7.228%20-%20LMR%20PHILL%27S.pdf?csf=1&amp;web=1&amp;e=vyN6fz" xr:uid="{00000000-0004-0000-0600-0000A5010000}"/>
    <hyperlink ref="BB9" r:id="rId423" display="https://amigosdoguri-my.sharepoint.com/personal/renata_freire_sustenidos_org_br/_layouts/15/onedrive.aspx?q=7228&amp;searchScope=folder&amp;id=%2Fpersonal%2Frenata%5Ffreire%5Fsustenidos%5Forg%5Fbr%2FDocuments%2FBlocos%20de%20Anota%C3%A7%C3%B5es%2FContratos%2D%20Jur%C3%ADdico%2FContratos%202022%2FContratos%20Tatu%C3%AD%2FContratos%2D%202021%2Fcto%2E%207228%2D2021%20LMR%20PHILLA%C2%B4S%20COM%C3%89RCIO%2D%20termo%20de%20cess%C3%A3o%2Epdf&amp;parent=%2Fpersonal%2Frenata%5Ffreire%5Fsustenidos%5Forg%5Fbr%2FDocuments&amp;parentview=7" xr:uid="{00000000-0004-0000-0600-0000A6010000}"/>
    <hyperlink ref="BC9" r:id="rId424" display="https://amigosdoguri-my.sharepoint.com/personal/renata_freire_sustenidos_org_br/_layouts/15/onedrive.aspx?q=7228&amp;searchScope=folder&amp;id=%2Fpersonal%2Frenata%5Ffreire%5Fsustenidos%5Forg%5Fbr%2FDocuments%2FBlocos%20de%20Anota%C3%A7%C3%B5es%2FBACKUP%2D%20DOCUSIGN%2FBACKUP%2DDOCUSIGN%281%29%2F2021%2F11%20%2D%20novembro%2FDocuSign%5FTermo%5FAditivo%5F7228%5FLMR%5FPHILLA%C2%B4S%5F%2Epdf&amp;parent=%2Fpersonal%2Frenata%5Ffreire%5Fsustenidos%5Forg%5Fbr%2FDocuments&amp;parentview=7" xr:uid="{00000000-0004-0000-0600-0000A7010000}"/>
    <hyperlink ref="BB10" r:id="rId425" xr:uid="{00000000-0004-0000-0600-0000A8010000}"/>
    <hyperlink ref="BB35" r:id="rId426" display="https://amigosdoguri-my.sharepoint.com/personal/ccd_sustenidos_org_br/_layouts/15/onedrive.aspx?id=%2Fpersonal%2Fccd%5Fsustenidos%5Forg%5Fbr%2FDocuments%2FDocumentos%20Avulsos%2Fctos%5Frenata%2F16%20%2D%20cto%2E%207397%2D%20ELEKTRO%2Epdf&amp;parent=%2Fpersonal%2Fccd%5Fsustenidos%5Forg%5Fbr%2FDocuments%2FDocumentos%20Avulsos%2Fctos%5Frenata&amp;wdLOR=c70ABF3BF%2D8F9D%2D490F%2DBC4E%2D750C50463CC8&amp;ga=1" xr:uid="{00000000-0004-0000-0600-0000A9010000}"/>
    <hyperlink ref="BB18" r:id="rId427" xr:uid="{00000000-0004-0000-0600-0000AA010000}"/>
    <hyperlink ref="BB86" r:id="rId428" xr:uid="{00000000-0004-0000-0600-0000AB010000}"/>
    <hyperlink ref="BB89" r:id="rId429" xr:uid="{00000000-0004-0000-0600-0000AC010000}"/>
    <hyperlink ref="BB142" r:id="rId430" xr:uid="{00000000-0004-0000-0600-0000AD010000}"/>
    <hyperlink ref="BB62" r:id="rId431" xr:uid="{00000000-0004-0000-0600-0000AE010000}"/>
    <hyperlink ref="BB107" r:id="rId432" xr:uid="{00000000-0004-0000-0600-0000AF010000}"/>
    <hyperlink ref="BB140" r:id="rId433" xr:uid="{00000000-0004-0000-0600-0000B0010000}"/>
    <hyperlink ref="BB85" r:id="rId434" xr:uid="{00000000-0004-0000-0600-0000B1010000}"/>
    <hyperlink ref="BB92" r:id="rId435" xr:uid="{00000000-0004-0000-0600-0000B2010000}"/>
    <hyperlink ref="BB193" r:id="rId436" xr:uid="{00000000-0004-0000-0600-0000B3010000}"/>
    <hyperlink ref="BB197" r:id="rId437" xr:uid="{00000000-0004-0000-0600-0000B4010000}"/>
    <hyperlink ref="BB325" r:id="rId438" xr:uid="{00000000-0004-0000-0600-0000B5010000}"/>
    <hyperlink ref="BB536" r:id="rId439" xr:uid="{00000000-0004-0000-0600-0000B6010000}"/>
    <hyperlink ref="BB527" r:id="rId440" xr:uid="{00000000-0004-0000-0600-0000B7010000}"/>
    <hyperlink ref="BB71" r:id="rId441" xr:uid="{00000000-0004-0000-0600-0000B8010000}"/>
    <hyperlink ref="BB72" r:id="rId442" xr:uid="{00000000-0004-0000-0600-0000B9010000}"/>
    <hyperlink ref="BF7" r:id="rId443" xr:uid="{00000000-0004-0000-0600-0000BA010000}"/>
    <hyperlink ref="BG7" r:id="rId444" xr:uid="{00000000-0004-0000-0600-0000BB010000}"/>
    <hyperlink ref="BG63" r:id="rId445" xr:uid="{00000000-0004-0000-0600-0000BC010000}"/>
    <hyperlink ref="BG105" r:id="rId446" xr:uid="{00000000-0004-0000-0600-0000BD010000}"/>
    <hyperlink ref="BG106" r:id="rId447" xr:uid="{00000000-0004-0000-0600-0000BE010000}"/>
    <hyperlink ref="BG26" r:id="rId448" xr:uid="{00000000-0004-0000-0600-0000BF010000}"/>
    <hyperlink ref="BG258" r:id="rId449" xr:uid="{00000000-0004-0000-0600-0000C0010000}"/>
    <hyperlink ref="BG24" r:id="rId450" xr:uid="{00000000-0004-0000-0600-0000C1010000}"/>
    <hyperlink ref="BG243" r:id="rId451" xr:uid="{00000000-0004-0000-0600-0000C2010000}"/>
    <hyperlink ref="BB4" r:id="rId452" xr:uid="{00000000-0004-0000-0600-0000C3010000}"/>
    <hyperlink ref="BB39" r:id="rId453" xr:uid="{00000000-0004-0000-0600-0000C4010000}"/>
    <hyperlink ref="BC491" r:id="rId454" xr:uid="{00000000-0004-0000-0600-0000C5010000}"/>
    <hyperlink ref="BB199" r:id="rId455" xr:uid="{00000000-0004-0000-0600-0000C6010000}"/>
    <hyperlink ref="BB211" r:id="rId456" xr:uid="{00000000-0004-0000-0600-0000C7010000}"/>
    <hyperlink ref="BB206" r:id="rId457" xr:uid="{00000000-0004-0000-0600-0000C8010000}"/>
    <hyperlink ref="BB324" r:id="rId458" xr:uid="{00000000-0004-0000-0600-0000C9010000}"/>
    <hyperlink ref="BB323" r:id="rId459" xr:uid="{00000000-0004-0000-0600-0000CA010000}"/>
  </hyperlinks>
  <pageMargins left="0.7" right="0.7" top="0.75" bottom="0.75" header="0.3" footer="0.3"/>
  <legacyDrawing r:id="rId46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5" operator="containsText" id="{DCF5AA39-01F1-426A-A515-1AA0A1EFB668}">
            <xm:f>NOT(ISERROR(SEARCH(#REF!,F1)))</xm:f>
            <xm:f>#REF!</xm:f>
            <x14:dxf>
              <font>
                <color rgb="FF9C0006"/>
              </font>
              <fill>
                <patternFill patternType="solid">
                  <bgColor theme="5" tint="0.79998168889431442"/>
                </patternFill>
              </fill>
            </x14:dxf>
          </x14:cfRule>
          <x14:cfRule type="containsText" priority="197" operator="containsText" id="{FD3E736E-54FA-4B3B-ABD7-86DF33E28AC6}">
            <xm:f>NOT(ISERROR(SEARCH(#REF!,F1)))</xm:f>
            <xm:f>#REF!</xm:f>
            <x14:dxf>
              <font>
                <color rgb="FF9C0006"/>
              </font>
              <fill>
                <patternFill patternType="solid">
                  <bgColor theme="9" tint="0.79998168889431442"/>
                </patternFill>
              </fill>
            </x14:dxf>
          </x14:cfRule>
          <x14:cfRule type="containsText" priority="198" operator="containsText" id="{C7225C51-E621-47A4-84D6-2442DD2A5ADA}">
            <xm:f>NOT(ISERROR(SEARCH($F$520,F1)))</xm:f>
            <xm:f>$F$520</xm:f>
            <x14:dxf>
              <font>
                <color rgb="FF9C0006"/>
              </font>
              <fill>
                <patternFill patternType="solid">
                  <bgColor theme="4" tint="0.39997558519241921"/>
                </patternFill>
              </fill>
            </x14:dxf>
          </x14:cfRule>
          <x14:cfRule type="containsText" priority="199" operator="containsText" id="{1FE8C1EE-F8D6-4BA5-A621-6E71C9D702D4}">
            <xm:f>NOT(ISERROR(SEARCH($F$525,F1)))</xm:f>
            <xm:f>$F$525</xm:f>
            <x14:dxf>
              <font>
                <color rgb="FF9C0006"/>
              </font>
              <fill>
                <patternFill patternType="solid">
                  <bgColor theme="5" tint="0.59999389629810485"/>
                </patternFill>
              </fill>
            </x14:dxf>
          </x14:cfRule>
          <x14:cfRule type="containsText" priority="200" operator="containsText" id="{64868FD4-F7FE-4381-9DDE-5FCDC691FC82}">
            <xm:f>NOT(ISERROR(SEARCH($F$330,F1)))</xm:f>
            <xm:f>$F$330</xm:f>
            <x14:dxf>
              <font>
                <color theme="1"/>
              </font>
              <fill>
                <patternFill patternType="solid">
                  <bgColor rgb="FFFFFF00"/>
                </patternFill>
              </fill>
            </x14:dxf>
          </x14:cfRule>
          <x14:cfRule type="containsText" priority="201" operator="containsText" id="{15109B7A-C5E3-46EA-9909-806323945DDB}">
            <xm:f>NOT(ISERROR(SEARCH($F$64,F1)))</xm:f>
            <xm:f>$F$64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2" operator="containsText" id="{819036C8-5EAF-45CF-BEF0-DCE7E9304EBD}">
            <xm:f>NOT(ISERROR(SEARCH($F$53,F1)))</xm:f>
            <xm:f>$F$53</xm:f>
            <x14:dxf>
              <font>
                <color rgb="FF9C0006"/>
              </font>
              <fill>
                <patternFill patternType="solid">
                  <bgColor theme="7" tint="0.59999389629810485"/>
                </patternFill>
              </fill>
            </x14:dxf>
          </x14:cfRule>
          <x14:cfRule type="containsText" priority="203" operator="containsText" id="{9A6DB244-765A-4AB5-B59B-2596391D7FF9}">
            <xm:f>NOT(ISERROR(SEARCH(#REF!,F1)))</xm:f>
            <xm:f>#REF!</xm:f>
            <x14:dxf>
              <font>
                <color theme="1"/>
              </font>
              <fill>
                <patternFill patternType="solid">
                  <bgColor rgb="FFCCECFF"/>
                </patternFill>
              </fill>
            </x14:dxf>
          </x14:cfRule>
          <x14:cfRule type="containsText" priority="208" operator="containsText" id="{26B3C33D-4EE2-431C-81BE-45C3B5593CC9}">
            <xm:f>NOT(ISERROR(SEARCH(#REF!,F1)))</xm:f>
            <xm:f>#REF!</xm:f>
            <x14:dxf>
              <font>
                <color theme="1"/>
              </font>
              <fill>
                <patternFill patternType="solid">
                  <bgColor rgb="FF92D050"/>
                </patternFill>
              </fill>
            </x14:dxf>
          </x14:cfRule>
          <x14:cfRule type="containsText" priority="209" operator="containsText" id="{9F7CE0E4-A30C-43D7-A54B-B4319D3A1FB9}">
            <xm:f>NOT(ISERROR(SEARCH($F$76,F1)))</xm:f>
            <xm:f>$F$76</xm:f>
            <x14:dxf>
              <font>
                <color theme="1"/>
              </font>
              <fill>
                <patternFill patternType="solid">
                  <bgColor theme="4" tint="0.39997558519241921"/>
                </patternFill>
              </fill>
            </x14:dxf>
          </x14:cfRule>
          <x14:cfRule type="containsText" priority="210" operator="containsText" id="{5FDA2881-0F2E-40B6-9D68-AFEA5E8519EC}">
            <xm:f>NOT(ISERROR(SEARCH($F$104,F1)))</xm:f>
            <xm:f>$F$104</xm:f>
            <x14:dxf>
              <font>
                <color theme="1"/>
              </font>
              <fill>
                <patternFill patternType="solid">
                  <bgColor rgb="FF00B0F0"/>
                </patternFill>
              </fill>
            </x14:dxf>
          </x14:cfRule>
          <x14:cfRule type="containsText" priority="211" operator="containsText" id="{D4928BF3-6738-4DE5-836A-28C8CFE6F649}">
            <xm:f>NOT(ISERROR(SEARCH($F$74,F1)))</xm:f>
            <xm:f>$F$74</xm:f>
            <x14:dxf>
              <font>
                <color rgb="FF9C0006"/>
              </font>
              <fill>
                <patternFill patternType="solid">
                  <bgColor rgb="FF00B0F0"/>
                </patternFill>
              </fill>
            </x14:dxf>
          </x14:cfRule>
          <x14:cfRule type="containsText" priority="213" operator="containsText" id="{D997CBEC-35F5-4CDE-8F48-01B445566AD1}">
            <xm:f>NOT(ISERROR(SEARCH($F$75,F1)))</xm:f>
            <xm:f>$F$75</xm:f>
            <x14:dxf>
              <font>
                <color rgb="FF9C0006"/>
              </font>
              <fill>
                <patternFill patternType="solid">
                  <bgColor rgb="FFFFC000"/>
                </patternFill>
              </fill>
            </x14:dxf>
          </x14:cfRule>
          <x14:cfRule type="containsText" priority="221" operator="containsText" id="{8CFC477F-8FA2-4D1A-BEEF-29C08C3C838C}">
            <xm:f>NOT(ISERROR(SEARCH(#REF!,F1)))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2" operator="containsText" id="{43855197-958C-4E6A-9F4D-1ABBF20D2D4D}">
            <xm:f>NOT(ISERROR(SEARCH($F$170,F1)))</xm:f>
            <xm:f>$F$170</xm:f>
            <x14:dxf>
              <font>
                <color theme="1"/>
              </font>
              <fill>
                <patternFill patternType="solid">
                  <bgColor rgb="FFCCECFF"/>
                </patternFill>
              </fill>
            </x14:dxf>
          </x14:cfRule>
          <x14:cfRule type="containsText" priority="1754" operator="containsText" id="{CBD7FA00-0F2F-4627-A8A2-95046E6CFA37}">
            <xm:f>NOT(ISERROR(SEARCH($F$51,F1)))</xm:f>
            <xm:f>$F$51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7" operator="containsText" id="{33D9563B-D8C4-4265-9B0F-46B386493145}">
            <xm:f>NOT(ISERROR(SEARCH($F$50,F1)))</xm:f>
            <xm:f>$F$50</xm:f>
            <x14:dxf>
              <font>
                <color rgb="FF9C0006"/>
              </font>
              <fill>
                <patternFill patternType="solid">
                  <bgColor theme="7" tint="0.59999389629810485"/>
                </patternFill>
              </fill>
            </x14:dxf>
          </x14:cfRule>
          <x14:cfRule type="containsText" priority="1760" operator="containsText" id="{FE9B141E-2050-4237-BF14-21D7ACC445B6}">
            <xm:f>NOT(ISERROR(SEARCH($F$49,F1)))</xm:f>
            <xm:f>$F$49</xm:f>
            <x14:dxf>
              <font>
                <color theme="1"/>
              </font>
              <fill>
                <patternFill patternType="solid">
                  <bgColor theme="3" tint="0.59999389629810485"/>
                </patternFill>
              </fill>
            </x14:dxf>
          </x14:cfRule>
          <x14:cfRule type="containsText" priority="1763" operator="containsText" id="{F5648EDA-8254-453F-8E64-58D1774834BB}">
            <xm:f>NOT(ISERROR(SEARCH($F$56,F1)))</xm:f>
            <xm:f>$F$56</xm:f>
            <x14:dxf>
              <font>
                <color rgb="FF9C0006"/>
              </font>
              <fill>
                <patternFill patternType="solid">
                  <bgColor theme="0" tint="-0.14999847407452621"/>
                </patternFill>
              </fill>
            </x14:dxf>
          </x14:cfRule>
          <x14:cfRule type="containsText" priority="1766" operator="containsText" id="{19F8FB21-147E-4778-B407-58DF275ED17E}">
            <xm:f>NOT(ISERROR(SEARCH($F$60,F1)))</xm:f>
            <xm:f>$F$60</xm:f>
            <x14:dxf>
              <font>
                <b/>
                <i val="0"/>
                <color theme="1"/>
              </font>
              <fill>
                <patternFill patternType="solid">
                  <bgColor rgb="FFFFC7CE"/>
                </patternFill>
              </fill>
            </x14:dxf>
          </x14:cfRule>
          <x14:cfRule type="containsText" priority="1769" operator="containsText" id="{CC44B444-33AE-4C10-A52C-4E6C5BB7ACBE}">
            <xm:f>NOT(ISERROR(SEARCH($F$34,F1)))</xm:f>
            <xm:f>$F$34</xm:f>
            <x14:dxf>
              <font>
                <color rgb="FF9C0006"/>
              </font>
              <fill>
                <patternFill patternType="solid">
                  <bgColor theme="9" tint="0.39997558519241921"/>
                </patternFill>
              </fill>
            </x14:dxf>
          </x14:cfRule>
          <x14:cfRule type="containsText" priority="1772" operator="containsText" id="{180CCF7F-09F4-484B-9C3E-46A18BD664F0}">
            <xm:f>NOT(ISERROR(SEARCH($F$62,F1)))</xm:f>
            <xm:f>$F$62</xm:f>
            <x14:dxf>
              <font>
                <color theme="1"/>
              </font>
              <fill>
                <patternFill patternType="solid">
                  <bgColor rgb="FF92D050"/>
                </patternFill>
              </fill>
            </x14:dxf>
          </x14:cfRule>
          <x14:cfRule type="containsText" priority="1793" operator="containsText" id="{B1A53A13-5EA9-446A-AFD7-AC79C70AD5E7}">
            <xm:f>NOT(ISERROR(SEARCH($F$20,F1)))</xm:f>
            <xm:f>$F$20</xm:f>
            <x14:dxf>
              <font>
                <color rgb="FF9C0006"/>
              </font>
              <fill>
                <patternFill patternType="solid">
                  <bgColor theme="5" tint="0.79998168889431442"/>
                </patternFill>
              </fill>
            </x14:dxf>
          </x14:cfRule>
          <x14:cfRule type="containsText" priority="1796" operator="containsText" id="{144E06AD-F08E-4782-8076-4CEF0CCEB404}">
            <xm:f>NOT(ISERROR(SEARCH($F$59,F1)))</xm:f>
            <xm:f>$F$59</xm:f>
            <x14:dxf>
              <font>
                <color rgb="FF9C0006"/>
              </font>
              <fill>
                <patternFill patternType="solid">
                  <bgColor theme="7" tint="0.59999389629810485"/>
                </patternFill>
              </fill>
            </x14:dxf>
          </x14:cfRule>
          <x14:cfRule type="containsText" priority="1799" operator="containsText" id="{2E9AD9DB-C4A3-4AED-8582-7F05240CD108}">
            <xm:f>NOT(ISERROR(SEARCH($F$61,F1)))</xm:f>
            <xm:f>$F$61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50" operator="containsText" id="{117C765D-B579-4D9E-95BD-324248A80ABB}">
            <xm:f>NOT(ISERROR(SEARCH(#REF!,F1)))</xm:f>
            <xm:f>#REF!</xm:f>
            <x14:dxf>
              <font>
                <color theme="1"/>
              </font>
              <fill>
                <patternFill patternType="solid">
                  <bgColor rgb="FFDBF9F9"/>
                </patternFill>
              </fill>
            </x14:dxf>
          </x14:cfRule>
          <xm:sqref>F1:F533 F535:F1048576</xm:sqref>
        </x14:conditionalFormatting>
        <x14:conditionalFormatting xmlns:xm="http://schemas.microsoft.com/office/excel/2006/main">
          <x14:cfRule type="containsText" priority="166" operator="containsText" id="{16A200F6-6641-4DC3-B664-67EAD373715F}">
            <xm:f>NOT(ISERROR(SEARCH(#REF!,F534)))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F534 K534 U534</xm:sqref>
        </x14:conditionalFormatting>
        <x14:conditionalFormatting xmlns:xm="http://schemas.microsoft.com/office/excel/2006/main">
          <x14:cfRule type="containsText" priority="145" operator="containsText" id="{138DEA30-0F84-4E9D-AB95-AE13B24B7B83}">
            <xm:f>NOT(ISERROR(SEARCH($F$172,F534)))</xm:f>
            <xm:f>$F$172</xm:f>
            <x14:dxf>
              <font>
                <color rgb="FF9C0006"/>
              </font>
              <fill>
                <patternFill patternType="solid">
                  <bgColor theme="7" tint="0.39997558519241921"/>
                </patternFill>
              </fill>
            </x14:dxf>
          </x14:cfRule>
          <x14:cfRule type="containsText" priority="146" operator="containsText" id="{D88DBE74-483F-4370-B1CE-DA464C3F102C}">
            <xm:f>NOT(ISERROR(SEARCH($F$174,F534)))</xm:f>
            <xm:f>$F$174</xm:f>
            <x14:dxf>
              <font>
                <color theme="1"/>
              </font>
              <fill>
                <patternFill patternType="solid">
                  <bgColor rgb="FFFFFF00"/>
                </patternFill>
              </fill>
            </x14:dxf>
          </x14:cfRule>
          <x14:cfRule type="containsText" priority="148" operator="containsText" id="{20176D45-4268-4507-A3CE-896919DD15B9}">
            <xm:f>NOT(ISERROR(SEARCH($F$83,F534)))</xm:f>
            <xm:f>$F$83</xm:f>
            <x14:dxf>
              <font>
                <color rgb="FF9C0006"/>
              </font>
            </x14:dxf>
          </x14:cfRule>
          <x14:cfRule type="containsText" priority="149" operator="containsText" id="{A0F31FB9-D65B-41A1-8370-DD8FDEF24A94}">
            <xm:f>NOT(ISERROR(SEARCH($F$149,F534)))</xm:f>
            <xm:f>$F$149</xm:f>
            <x14:dxf>
              <font>
                <color rgb="FF9C0006"/>
              </font>
              <fill>
                <patternFill patternType="solid">
                  <bgColor theme="5" tint="0.79998168889431442"/>
                </patternFill>
              </fill>
            </x14:dxf>
          </x14:cfRule>
          <x14:cfRule type="containsText" priority="150" operator="containsText" id="{780D7DD6-975A-4A77-A0D4-A44AD3E496E4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theme="9" tint="0.59999389629810485"/>
                </patternFill>
              </fill>
            </x14:dxf>
          </x14:cfRule>
          <x14:cfRule type="containsText" priority="151" operator="containsText" id="{74605A03-4B2C-432F-BC50-2573C0D852DF}">
            <xm:f>NOT(ISERROR(SEARCH($F$146,F534)))</xm:f>
            <xm:f>$F$146</xm:f>
            <x14:dxf>
              <font>
                <color rgb="FF9C0006"/>
              </font>
              <fill>
                <patternFill patternType="solid">
                  <bgColor theme="5" tint="0.59999389629810485"/>
                </patternFill>
              </fill>
            </x14:dxf>
          </x14:cfRule>
          <x14:cfRule type="containsText" priority="152" operator="containsText" id="{59CEA594-9265-4946-BE7B-EF49B1B825A8}">
            <xm:f>NOT(ISERROR(SEARCH($F$167,F534)))</xm:f>
            <xm:f>$F$167</xm:f>
            <x14:dxf>
              <font>
                <color theme="1"/>
              </font>
              <fill>
                <patternFill patternType="solid">
                  <bgColor theme="7" tint="0.79998168889431442"/>
                </patternFill>
              </fill>
            </x14:dxf>
          </x14:cfRule>
          <x14:cfRule type="containsText" priority="153" operator="containsText" id="{C0D7E2AA-6C1E-420D-A9DC-8377D36BD2C2}">
            <xm:f>NOT(ISERROR(SEARCH($F$169,F534)))</xm:f>
            <xm:f>$F$169</xm:f>
            <x14:dxf>
              <font>
                <color rgb="FF9C0006"/>
              </font>
              <fill>
                <patternFill patternType="solid">
                  <bgColor theme="0" tint="-0.249977111117893"/>
                </patternFill>
              </fill>
            </x14:dxf>
          </x14:cfRule>
          <x14:cfRule type="containsText" priority="154" operator="containsText" id="{A90A8918-5B2A-4CDE-A618-24594CF0A49B}">
            <xm:f>NOT(ISERROR(SEARCH($F$172,F534)))</xm:f>
            <xm:f>$F$172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5" operator="containsText" id="{43DA849F-29B1-4028-9922-CC36AECF1764}">
            <xm:f>NOT(ISERROR(SEARCH($L$21,F534)))</xm:f>
            <xm:f>$L$21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9" operator="containsText" id="{86E8AB72-A441-4C2C-BCBE-96891E63F3A4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rgb="FFCCECFF"/>
                </patternFill>
              </fill>
            </x14:dxf>
          </x14:cfRule>
          <x14:cfRule type="containsText" priority="167" operator="containsText" id="{0B0180E9-DF4E-4220-8337-5F9084992B95}">
            <xm:f>NOT(ISERROR(SEARCH(#REF!,F534)))</xm:f>
            <xm:f>#REF!</xm:f>
            <x14:dxf>
              <font>
                <color rgb="FF9C0006"/>
              </font>
              <fill>
                <patternFill patternType="solid">
                  <bgColor theme="0" tint="-0.14999847407452621"/>
                </patternFill>
              </fill>
            </x14:dxf>
          </x14:cfRule>
          <x14:cfRule type="containsText" priority="168" operator="containsText" id="{2A259D1C-180F-4A40-9B7E-1E96F693BF82}">
            <xm:f>NOT(ISERROR(SEARCH(#REF!,F534)))</xm:f>
            <xm:f>#REF!</xm:f>
            <x14:dxf>
              <font>
                <b/>
                <i val="0"/>
                <color theme="1"/>
              </font>
              <fill>
                <patternFill patternType="solid">
                  <bgColor rgb="FFFFC7CE"/>
                </patternFill>
              </fill>
            </x14:dxf>
          </x14:cfRule>
          <x14:cfRule type="containsText" priority="169" operator="containsText" id="{D87A0B2F-3A63-49EE-B370-ACF2719CC954}">
            <xm:f>NOT(ISERROR(SEARCH(#REF!,F534)))</xm:f>
            <xm:f>#REF!</xm:f>
            <x14:dxf>
              <font>
                <color rgb="FF9C0006"/>
              </font>
              <fill>
                <patternFill patternType="solid">
                  <bgColor theme="7" tint="0.59999389629810485"/>
                </patternFill>
              </fill>
            </x14:dxf>
          </x14:cfRule>
          <x14:cfRule type="containsText" priority="170" operator="containsText" id="{8658AAA9-8862-40A5-8CD3-B5B6E32E030C}">
            <xm:f>NOT(ISERROR(SEARCH(#REF!,F534)))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" operator="containsText" id="{2E5B3092-975A-4E42-81F1-F2A00016F5B7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theme="3" tint="0.59999389629810485"/>
                </patternFill>
              </fill>
            </x14:dxf>
          </x14:cfRule>
          <x14:cfRule type="containsText" priority="172" operator="containsText" id="{876EB9CA-C171-4C9B-9B3A-BF67E8D8F0F8}">
            <xm:f>NOT(ISERROR(SEARCH(#REF!,F534)))</xm:f>
            <xm:f>#REF!</xm:f>
            <x14:dxf>
              <font>
                <color rgb="FF9C0006"/>
              </font>
              <fill>
                <patternFill patternType="solid">
                  <bgColor theme="9" tint="0.39997558519241921"/>
                </patternFill>
              </fill>
            </x14:dxf>
          </x14:cfRule>
          <x14:cfRule type="containsText" priority="173" operator="containsText" id="{641E76BC-6F38-4485-A06F-A6BAFCD4D136}">
            <xm:f>NOT(ISERROR(SEARCH(#REF!,F534)))</xm:f>
            <xm:f>#REF!</xm:f>
            <x14:dxf>
              <font>
                <color rgb="FF9C0006"/>
              </font>
              <fill>
                <patternFill patternType="solid">
                  <bgColor theme="5" tint="0.79998168889431442"/>
                </patternFill>
              </fill>
            </x14:dxf>
          </x14:cfRule>
          <x14:cfRule type="containsText" priority="174" operator="containsText" id="{B5EA7A23-4C5C-4F26-A0D3-F33CFF8ACD4C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rgb="FFDBF9F9"/>
                </patternFill>
              </fill>
            </x14:dxf>
          </x14:cfRule>
          <x14:cfRule type="containsText" priority="175" operator="containsText" id="{C38ACFA3-D894-4C98-BA15-DCA1D77BC093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rgb="FF00B0F0"/>
                </patternFill>
              </fill>
            </x14:dxf>
          </x14:cfRule>
          <x14:cfRule type="containsText" priority="176" operator="containsText" id="{C29837EA-D73D-44A5-8C1B-0C2C4277506D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rgb="FFFFFF00"/>
                </patternFill>
              </fill>
            </x14:dxf>
          </x14:cfRule>
          <x14:cfRule type="containsText" priority="177" operator="containsText" id="{0E885BCE-9EB6-443B-B4C0-0E10AD4A390D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rgb="FF92D050"/>
                </patternFill>
              </fill>
            </x14:dxf>
          </x14:cfRule>
          <x14:cfRule type="containsText" priority="178" operator="containsText" id="{B7B97028-9FCB-478C-9245-C6D6D2C5BECC}">
            <xm:f>NOT(ISERROR(SEARCH(#REF!,F534)))</xm:f>
            <xm:f>#REF!</xm:f>
            <x14:dxf>
              <font>
                <color rgb="FF9C0006"/>
              </font>
              <fill>
                <patternFill patternType="solid">
                  <bgColor rgb="FFFFC000"/>
                </patternFill>
              </fill>
            </x14:dxf>
          </x14:cfRule>
          <x14:cfRule type="containsText" priority="179" operator="containsText" id="{D7A58CEB-D291-4D30-AB62-824D6171BA80}">
            <xm:f>NOT(ISERROR(SEARCH(#REF!,F534)))</xm:f>
            <xm:f>#REF!</xm:f>
            <x14:dxf>
              <font>
                <color rgb="FF9C0006"/>
              </font>
              <fill>
                <patternFill patternType="solid">
                  <bgColor rgb="FF00B0F0"/>
                </patternFill>
              </fill>
            </x14:dxf>
          </x14:cfRule>
          <x14:cfRule type="containsText" priority="180" operator="containsText" id="{5739DD30-68B0-4773-9CEE-B0E2F8371318}">
            <xm:f>NOT(ISERROR(SEARCH(#REF!,F534)))</xm:f>
            <xm:f>#REF!</xm:f>
            <x14:dxf>
              <font>
                <color theme="1"/>
              </font>
              <fill>
                <patternFill patternType="solid">
                  <bgColor theme="4" tint="0.39997558519241921"/>
                </patternFill>
              </fill>
            </x14:dxf>
          </x14:cfRule>
          <x14:cfRule type="containsText" priority="182" operator="containsText" id="{6E3A4F2F-3345-466C-B83E-F0192ED6295B}">
            <xm:f>NOT(ISERROR(SEARCH($F$61,F534)))</xm:f>
            <xm:f>$F$61</xm:f>
            <x14:dxf>
              <font>
                <color theme="1"/>
              </font>
              <fill>
                <patternFill patternType="solid">
                  <bgColor rgb="FFCCECFF"/>
                </patternFill>
              </fill>
            </x14:dxf>
          </x14:cfRule>
          <x14:cfRule type="containsText" priority="183" operator="containsText" id="{93BA2F48-2064-4B3F-8E0F-A2AD98AD341B}">
            <xm:f>NOT(ISERROR(SEARCH($F$77,F534)))</xm:f>
            <xm:f>$F$77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4" operator="containsText" id="{2C353FE5-B49D-48BE-A756-AE7228505577}">
            <xm:f>NOT(ISERROR(SEARCH($F$103,F534)))</xm:f>
            <xm:f>$F$103</xm:f>
            <x14:dxf>
              <font>
                <color theme="1"/>
              </font>
              <fill>
                <patternFill patternType="solid">
                  <bgColor rgb="FF92D050"/>
                </patternFill>
              </fill>
            </x14:dxf>
          </x14:cfRule>
          <x14:cfRule type="containsText" priority="189" operator="containsText" id="{C9487936-0687-4627-AD8D-0FCE9CA57003}">
            <xm:f>NOT(ISERROR(SEARCH($F$151,F534)))</xm:f>
            <xm:f>$F$151</xm:f>
            <x14:dxf>
              <font>
                <color rgb="FF9C0006"/>
              </font>
              <fill>
                <patternFill patternType="solid">
                  <bgColor theme="4" tint="0.39997558519241921"/>
                </patternFill>
              </fill>
            </x14:dxf>
          </x14:cfRule>
          <x14:cfRule type="containsText" priority="190" operator="containsText" id="{1C7728AB-BA46-426A-9018-901A986623DF}">
            <xm:f>NOT(ISERROR(SEARCH($F$154,F534)))</xm:f>
            <xm:f>$F$154</xm:f>
            <x14:dxf>
              <font>
                <color rgb="FF9C0006"/>
              </font>
              <fill>
                <patternFill patternType="solid">
                  <bgColor theme="5" tint="0.59999389629810485"/>
                </patternFill>
              </fill>
            </x14:dxf>
          </x14:cfRule>
          <x14:cfRule type="containsText" priority="191" operator="containsText" id="{CDEBBEFD-6231-442D-B011-315E5B49C8BE}">
            <xm:f>NOT(ISERROR(SEARCH($F$157,F534)))</xm:f>
            <xm:f>$F$157</xm:f>
            <x14:dxf>
              <font>
                <color rgb="FF9C0006"/>
              </font>
              <fill>
                <patternFill patternType="solid">
                  <bgColor theme="9" tint="0.79998168889431442"/>
                </patternFill>
              </fill>
            </x14:dxf>
          </x14:cfRule>
          <x14:cfRule type="containsText" priority="192" operator="containsText" id="{7C0C5CE0-3046-47BC-814E-0E984CF9315A}">
            <xm:f>NOT(ISERROR(SEARCH($F$164,F534)))</xm:f>
            <xm:f>$F$164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3" operator="containsText" id="{9A204CAF-3167-48DA-A7F6-3E5A8C5AC4CC}">
            <xm:f>NOT(ISERROR(SEARCH($F$163,F534)))</xm:f>
            <xm:f>$F$163</xm:f>
            <x14:dxf>
              <font>
                <color rgb="FF9C0006"/>
              </font>
              <fill>
                <patternFill patternType="solid">
                  <bgColor theme="5" tint="0.79998168889431442"/>
                </patternFill>
              </fill>
            </x14:dxf>
          </x14:cfRule>
          <xm:sqref>F534</xm:sqref>
        </x14:conditionalFormatting>
        <x14:conditionalFormatting xmlns:xm="http://schemas.microsoft.com/office/excel/2006/main">
          <x14:cfRule type="containsText" priority="1978" operator="containsText" id="{D687F23B-E027-46A3-A6A0-370A4B338A86}">
            <xm:f>NOT(ISERROR(SEARCH(#REF!,J19)))</xm:f>
            <xm:f>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979" operator="containsText" id="{8D90322A-71C0-40D5-BC7F-F937ED7E1EE8}">
            <xm:f>NOT(ISERROR(SEARCH(#REF!,J19)))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1980" operator="containsText" id="{3144977E-74BC-4D36-96A4-5B04770C28A5}">
            <xm:f>NOT(ISERROR(SEARCH(#REF!,J19)))</xm:f>
            <xm:f>#REF!</xm:f>
            <x14:dxf>
              <fill>
                <gradientFill degree="90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14:cfRule type="containsText" priority="1981" operator="containsText" id="{82CC9948-5E76-4622-942D-FC6141C8FFDA}">
            <xm:f>NOT(ISERROR(SEARCH(#REF!,J19)))</xm:f>
            <xm:f>#REF!</xm:f>
            <x14:dxf>
              <fill>
                <gradientFill type="path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14:cfRule type="containsText" priority="1982" operator="containsText" id="{8CEF088B-B7A5-4ADC-B1C1-6761C98170B7}">
            <xm:f>NOT(ISERROR(SEARCH($J$78,J19)))</xm:f>
            <xm:f>$J$78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83" operator="containsText" id="{9EDC5242-A7FA-44EA-B2A7-991DEFC00705}">
            <xm:f>NOT(ISERROR(SEARCH(#REF!,J19)))</xm:f>
            <xm:f>#REF!</xm:f>
            <x14:dxf>
              <fill>
                <gradientFill degree="135">
                  <stop position="0">
                    <color theme="0"/>
                  </stop>
                  <stop position="0.5">
                    <color theme="4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1984" operator="containsText" id="{6E4EE63C-9AE9-4829-A055-2D29105700D8}">
            <xm:f>NOT(ISERROR(SEARCH(#REF!,J19)))</xm:f>
            <xm:f>#REF!</xm:f>
            <x14:dxf>
              <fill>
                <gradientFill type="path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m:sqref>J19:J27</xm:sqref>
        </x14:conditionalFormatting>
        <x14:conditionalFormatting xmlns:xm="http://schemas.microsoft.com/office/excel/2006/main">
          <x14:cfRule type="containsText" priority="223" operator="containsText" id="{D2FD4691-C3DD-4B64-863B-B544E6B0CBFA}">
            <xm:f>NOT(ISERROR(SEARCH($K$117,K1)))</xm:f>
            <xm:f>$K$117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4" operator="containsText" id="{1FA04198-9415-49B0-BDFB-333E4861061F}">
            <xm:f>NOT(ISERROR(SEARCH($K$121,K1)))</xm:f>
            <xm:f>$K$121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K1:K533 K535:K1048576</xm:sqref>
        </x14:conditionalFormatting>
        <x14:conditionalFormatting xmlns:xm="http://schemas.microsoft.com/office/excel/2006/main">
          <x14:cfRule type="containsText" priority="277" operator="containsText" id="{DB32F45D-193C-4AB3-8AE4-5C20724E7AFF}">
            <xm:f>NOT(ISERROR(SEARCH($K$434,K2)))</xm:f>
            <xm:f>$K$434</xm:f>
            <x14:dxf>
              <font>
                <color rgb="FF0070C0"/>
              </font>
              <fill>
                <patternFill patternType="solid">
                  <bgColor theme="8" tint="0.59999389629810485"/>
                </patternFill>
              </fill>
            </x14:dxf>
          </x14:cfRule>
          <xm:sqref>K2:K533 K535:K1048576 L23</xm:sqref>
        </x14:conditionalFormatting>
        <x14:conditionalFormatting xmlns:xm="http://schemas.microsoft.com/office/excel/2006/main">
          <x14:cfRule type="containsText" priority="278" operator="containsText" id="{CF89CB18-1CD9-44C4-A360-F94AEEB76C33}">
            <xm:f>NOT(ISERROR(SEARCH(#REF!,K2)))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79" operator="containsText" id="{D2053166-1EAC-404D-9A18-2849CAA1DF10}">
            <xm:f>NOT(ISERROR(SEARCH($K$431,K2)))</xm:f>
            <xm:f>$K$431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0" operator="containsText" id="{9D16F3EE-886F-460A-BE0F-2F697B028401}">
            <xm:f>NOT(ISERROR(SEARCH($K$430,K2)))</xm:f>
            <xm:f>$K$430</xm:f>
            <x14:dxf>
              <font>
                <color rgb="FF9C0006"/>
              </font>
              <fill>
                <patternFill patternType="solid">
                  <bgColor rgb="FFFFFF00"/>
                </patternFill>
              </fill>
            </x14:dxf>
          </x14:cfRule>
          <xm:sqref>K2:K533 L23 K535:K1048576</xm:sqref>
        </x14:conditionalFormatting>
        <x14:conditionalFormatting xmlns:xm="http://schemas.microsoft.com/office/excel/2006/main">
          <x14:cfRule type="containsText" priority="156" operator="containsText" id="{8BC9B4F9-799A-46ED-8ADF-2AD4B24F79BE}">
            <xm:f>NOT(ISERROR(SEARCH(#REF!,K534)))</xm:f>
            <xm:f>#REF!</xm:f>
            <x14:dxf>
              <font>
                <color rgb="FF0070C0"/>
              </font>
              <fill>
                <patternFill patternType="solid">
                  <bgColor rgb="FFCCECFF"/>
                </patternFill>
              </fill>
            </x14:dxf>
          </x14:cfRule>
          <x14:cfRule type="containsText" priority="157" operator="containsText" id="{B496AC1A-5DE7-4D18-84F7-93914E6F56B2}">
            <xm:f>NOT(ISERROR(SEARCH(#REF!,K534)))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1" operator="containsText" id="{022A8FBC-0786-4FEE-8998-3B9E6FC0557C}">
            <xm:f>NOT(ISERROR(SEARCH($K$22,K534)))</xm:f>
            <xm:f>$K$22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" operator="containsText" id="{53CD1521-C9E8-4505-8F63-38815187B3D6}">
            <xm:f>NOT(ISERROR(SEARCH(#REF!,K534)))</xm:f>
            <xm:f>#REF!</xm:f>
            <x14:dxf>
              <font>
                <color rgb="FF0070C0"/>
              </font>
              <fill>
                <patternFill patternType="solid">
                  <bgColor theme="8" tint="0.59999389629810485"/>
                </patternFill>
              </fill>
            </x14:dxf>
          </x14:cfRule>
          <x14:cfRule type="containsText" priority="186" operator="containsText" id="{B35D20E4-399A-457E-948A-6E8E30342836}">
            <xm:f>NOT(ISERROR(SEARCH(#REF!,K534)))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87" operator="containsText" id="{71B38074-C370-409F-8097-38CD4E493C27}">
            <xm:f>NOT(ISERROR(SEARCH(#REF!,K534)))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8" operator="containsText" id="{924F4719-053F-47B3-91C8-187DA3FAD23F}">
            <xm:f>NOT(ISERROR(SEARCH($K$136,K534)))</xm:f>
            <xm:f>$K$136</xm:f>
            <x14:dxf>
              <font>
                <color rgb="FF9C0006"/>
              </font>
              <fill>
                <patternFill patternType="solid">
                  <bgColor rgb="FFFFFF00"/>
                </patternFill>
              </fill>
            </x14:dxf>
          </x14:cfRule>
          <xm:sqref>K534</xm:sqref>
        </x14:conditionalFormatting>
        <x14:conditionalFormatting xmlns:xm="http://schemas.microsoft.com/office/excel/2006/main">
          <x14:cfRule type="containsText" priority="244" operator="containsText" id="{D52D8235-B76A-48E4-8CDA-51BC9D2130CF}">
            <xm:f>NOT(ISERROR(SEARCH(#REF!,L19)))</xm:f>
            <xm:f>#REF!</xm:f>
            <x14:dxf>
              <fill>
                <gradientFill degree="270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14:cfRule type="containsText" priority="245" operator="containsText" id="{E912D986-2E8D-4528-8E59-5E26869B4C9B}">
            <xm:f>NOT(ISERROR(SEARCH(#REF!,L19)))</xm:f>
            <xm:f>#REF!</xm:f>
            <x14:dxf>
              <fill>
                <patternFill>
                  <bgColor theme="5" tint="0.39994506668294322"/>
                </patternFill>
              </fill>
            </x14:dxf>
          </x14:cfRule>
          <xm:sqref>L19:L22 L24:L25</xm:sqref>
        </x14:conditionalFormatting>
        <x14:conditionalFormatting xmlns:xm="http://schemas.microsoft.com/office/excel/2006/main">
          <x14:cfRule type="containsText" priority="319" operator="containsText" id="{07CB73F9-3193-4D54-91BE-1E5E86675AD2}">
            <xm:f>NOT(ISERROR(SEARCH($U$423,U1)))</xm:f>
            <xm:f>$U$423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U1:U463 U465:U533 U535:U1048576</xm:sqref>
        </x14:conditionalFormatting>
        <x14:conditionalFormatting xmlns:xm="http://schemas.microsoft.com/office/excel/2006/main">
          <x14:cfRule type="containsText" priority="228" operator="containsText" id="{237B7167-65C5-40DE-B5D6-DBCE6D363DFD}">
            <xm:f>NOT(ISERROR(SEARCH(#REF!,S19)))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9" operator="containsText" id="{7B862337-EDCD-44A3-99DF-3A3E4B1899BF}">
            <xm:f>NOT(ISERROR(SEARCH(#REF!,S19)))</xm:f>
            <xm:f>#REF!</xm:f>
            <x14:dxf>
              <font>
                <color rgb="FF9C0006"/>
              </font>
            </x14:dxf>
          </x14:cfRule>
          <xm:sqref>U19:U21 S19:T25</xm:sqref>
        </x14:conditionalFormatting>
        <x14:conditionalFormatting xmlns:xm="http://schemas.microsoft.com/office/excel/2006/main">
          <x14:cfRule type="containsText" priority="226" operator="containsText" id="{DFE666A5-DF9A-4A1F-BB68-863049A5C6FD}">
            <xm:f>NOT(ISERROR(SEARCH(#REF!,U23)))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7" operator="containsText" id="{86B03DD3-75FF-4018-80E5-C08F8C3B8024}">
            <xm:f>NOT(ISERROR(SEARCH(#REF!,U23)))</xm:f>
            <xm:f>#REF!</xm:f>
            <x14:dxf>
              <font>
                <color rgb="FF9C0006"/>
              </font>
            </x14:dxf>
          </x14:cfRule>
          <xm:sqref>U23:U25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600-000001000000}">
          <x14:formula1>
            <xm:f>'Informação complementares'!$A$58:$A$107</xm:f>
          </x14:formula1>
          <xm:sqref>P3:P18 P465:P1048576 P26:P463</xm:sqref>
        </x14:dataValidation>
        <x14:dataValidation type="list" allowBlank="1" showInputMessage="1" showErrorMessage="1" xr:uid="{00000000-0002-0000-0600-000002000000}">
          <x14:formula1>
            <xm:f>'Informação complementares'!$A$111:$A$130</xm:f>
          </x14:formula1>
          <xm:sqref>AN535:AN1048576 AN525:AN533 AN1:AN523</xm:sqref>
        </x14:dataValidation>
        <x14:dataValidation type="list" allowBlank="1" showInputMessage="1" showErrorMessage="1" xr:uid="{00000000-0002-0000-0600-000003000000}">
          <x14:formula1>
            <xm:f>'Informação complementares'!$A$32:$A$53</xm:f>
          </x14:formula1>
          <xm:sqref>AM121 AM1:AM119 AM123:AM1048576</xm:sqref>
        </x14:dataValidation>
        <x14:dataValidation type="list" allowBlank="1" showInputMessage="1" showErrorMessage="1" xr:uid="{00000000-0002-0000-0600-000004000000}">
          <x14:formula1>
            <xm:f>'Informação complementares'!$A$25:$A$30</xm:f>
          </x14:formula1>
          <xm:sqref>N23</xm:sqref>
        </x14:dataValidation>
        <x14:dataValidation type="list" allowBlank="1" showInputMessage="1" showErrorMessage="1" xr:uid="{00000000-0002-0000-0600-000005000000}">
          <x14:formula1>
            <xm:f>'Informação complementares'!$A$111:$A$133</xm:f>
          </x14:formula1>
          <xm:sqref>AN534</xm:sqref>
        </x14:dataValidation>
        <x14:dataValidation type="list" allowBlank="1" showInputMessage="1" showErrorMessage="1" xr:uid="{00000000-0002-0000-0600-000006000000}">
          <x14:formula1>
            <xm:f>'Informação complementares'!$A$137:$A$141</xm:f>
          </x14:formula1>
          <xm:sqref>P19:P25</xm:sqref>
        </x14:dataValidation>
        <x14:dataValidation type="list" allowBlank="1" showInputMessage="1" showErrorMessage="1" xr:uid="{00000000-0002-0000-0600-000007000000}">
          <x14:formula1>
            <xm:f>'Informação complementares'!$A$111:$A$129</xm:f>
          </x14:formula1>
          <xm:sqref>AN19:AN25</xm:sqref>
        </x14:dataValidation>
        <x14:dataValidation type="list" allowBlank="1" showInputMessage="1" showErrorMessage="1" xr:uid="{00000000-0002-0000-0600-000008000000}">
          <x14:formula1>
            <xm:f>'Informação complementares'!$A$1:$A$18</xm:f>
          </x14:formula1>
          <xm:sqref>F2:F536</xm:sqref>
        </x14:dataValidation>
        <x14:dataValidation type="list" allowBlank="1" showInputMessage="1" showErrorMessage="1" xr:uid="{00000000-0002-0000-0600-000009000000}">
          <x14:formula1>
            <xm:f>'Informação complementares'!$B$1:$B$4</xm:f>
          </x14:formula1>
          <xm:sqref>AO1:AO1048576</xm:sqref>
        </x14:dataValidation>
        <x14:dataValidation type="list" allowBlank="1" showInputMessage="1" showErrorMessage="1" xr:uid="{00000000-0002-0000-0600-00000A000000}">
          <x14:formula1>
            <xm:f>'Informação complementares'!$D$1:$D$21</xm:f>
          </x14:formula1>
          <xm:sqref>AL1:AL1048576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E516"/>
  <sheetViews>
    <sheetView showGridLines="0" tabSelected="1" topLeftCell="A34" zoomScaleNormal="100" workbookViewId="0">
      <selection activeCell="C34" sqref="C34"/>
    </sheetView>
  </sheetViews>
  <sheetFormatPr defaultColWidth="9.1796875" defaultRowHeight="15" customHeight="1" x14ac:dyDescent="0.35"/>
  <cols>
    <col min="1" max="1" width="10.08984375" style="431" customWidth="1"/>
    <col min="2" max="2" width="47" style="431" customWidth="1"/>
    <col min="3" max="3" width="51.54296875" style="431" customWidth="1"/>
    <col min="4" max="4" width="17.1796875" style="445" customWidth="1"/>
    <col min="5" max="5" width="14.90625" style="450" bestFit="1" customWidth="1"/>
    <col min="6" max="16384" width="9.1796875" style="431"/>
  </cols>
  <sheetData>
    <row r="1" spans="1:5" s="429" customFormat="1" ht="66.75" customHeight="1" x14ac:dyDescent="0.35">
      <c r="A1" s="432" t="s">
        <v>5977</v>
      </c>
      <c r="B1" s="432"/>
      <c r="C1" s="432"/>
      <c r="D1" s="432"/>
      <c r="E1" s="432"/>
    </row>
    <row r="2" spans="1:5" s="429" customFormat="1" ht="42.75" customHeight="1" x14ac:dyDescent="0.35">
      <c r="A2" s="433" t="s">
        <v>5978</v>
      </c>
      <c r="B2" s="433" t="s">
        <v>5979</v>
      </c>
      <c r="C2" s="434" t="s">
        <v>781</v>
      </c>
      <c r="D2" s="433" t="s">
        <v>783</v>
      </c>
      <c r="E2" s="435" t="s">
        <v>5980</v>
      </c>
    </row>
    <row r="3" spans="1:5" s="430" customFormat="1" ht="23" x14ac:dyDescent="0.35">
      <c r="A3" s="436">
        <v>130</v>
      </c>
      <c r="B3" s="437" t="s">
        <v>2009</v>
      </c>
      <c r="C3" s="437" t="s">
        <v>2011</v>
      </c>
      <c r="D3" s="442" t="s">
        <v>2012</v>
      </c>
      <c r="E3" s="446">
        <v>101478.77</v>
      </c>
    </row>
    <row r="4" spans="1:5" s="430" customFormat="1" ht="23" x14ac:dyDescent="0.35">
      <c r="A4" s="436">
        <v>7028</v>
      </c>
      <c r="B4" s="437" t="s">
        <v>2017</v>
      </c>
      <c r="C4" s="437" t="s">
        <v>2019</v>
      </c>
      <c r="D4" s="442" t="s">
        <v>2020</v>
      </c>
      <c r="E4" s="446">
        <v>680.2</v>
      </c>
    </row>
    <row r="5" spans="1:5" s="430" customFormat="1" ht="23" x14ac:dyDescent="0.35">
      <c r="A5" s="436">
        <v>7157</v>
      </c>
      <c r="B5" s="437" t="s">
        <v>2025</v>
      </c>
      <c r="C5" s="437" t="s">
        <v>2027</v>
      </c>
      <c r="D5" s="442" t="s">
        <v>2028</v>
      </c>
      <c r="E5" s="446">
        <v>249331.03</v>
      </c>
    </row>
    <row r="6" spans="1:5" s="430" customFormat="1" ht="23" x14ac:dyDescent="0.35">
      <c r="A6" s="436">
        <v>7217</v>
      </c>
      <c r="B6" s="437" t="s">
        <v>2033</v>
      </c>
      <c r="C6" s="437" t="s">
        <v>2035</v>
      </c>
      <c r="D6" s="442" t="s">
        <v>2036</v>
      </c>
      <c r="E6" s="446">
        <v>15810</v>
      </c>
    </row>
    <row r="7" spans="1:5" s="430" customFormat="1" ht="23" x14ac:dyDescent="0.35">
      <c r="A7" s="436">
        <v>7218</v>
      </c>
      <c r="B7" s="437" t="s">
        <v>2042</v>
      </c>
      <c r="C7" s="437" t="s">
        <v>2044</v>
      </c>
      <c r="D7" s="442" t="s">
        <v>2045</v>
      </c>
      <c r="E7" s="446">
        <v>1171.1099999999999</v>
      </c>
    </row>
    <row r="8" spans="1:5" s="430" customFormat="1" ht="23" x14ac:dyDescent="0.35">
      <c r="A8" s="436">
        <v>7221</v>
      </c>
      <c r="B8" s="437" t="s">
        <v>2052</v>
      </c>
      <c r="C8" s="437" t="s">
        <v>2054</v>
      </c>
      <c r="D8" s="442" t="s">
        <v>2055</v>
      </c>
      <c r="E8" s="446">
        <v>5942</v>
      </c>
    </row>
    <row r="9" spans="1:5" s="430" customFormat="1" ht="34.5" x14ac:dyDescent="0.35">
      <c r="A9" s="436">
        <v>7224</v>
      </c>
      <c r="B9" s="437" t="s">
        <v>2064</v>
      </c>
      <c r="C9" s="437" t="s">
        <v>2066</v>
      </c>
      <c r="D9" s="442" t="s">
        <v>2067</v>
      </c>
      <c r="E9" s="446">
        <v>400</v>
      </c>
    </row>
    <row r="10" spans="1:5" s="430" customFormat="1" ht="23" x14ac:dyDescent="0.35">
      <c r="A10" s="436">
        <v>7228</v>
      </c>
      <c r="B10" s="437" t="s">
        <v>2074</v>
      </c>
      <c r="C10" s="437" t="s">
        <v>2076</v>
      </c>
      <c r="D10" s="442" t="s">
        <v>2077</v>
      </c>
      <c r="E10" s="446">
        <v>64777.799999999996</v>
      </c>
    </row>
    <row r="11" spans="1:5" s="430" customFormat="1" ht="23" x14ac:dyDescent="0.35">
      <c r="A11" s="436">
        <v>7232</v>
      </c>
      <c r="B11" s="437" t="s">
        <v>2080</v>
      </c>
      <c r="C11" s="437" t="s">
        <v>2082</v>
      </c>
      <c r="D11" s="442" t="s">
        <v>2083</v>
      </c>
      <c r="E11" s="446">
        <v>46165.51</v>
      </c>
    </row>
    <row r="12" spans="1:5" s="430" customFormat="1" ht="23" x14ac:dyDescent="0.35">
      <c r="A12" s="436">
        <v>7236</v>
      </c>
      <c r="B12" s="437" t="s">
        <v>2086</v>
      </c>
      <c r="C12" s="437" t="s">
        <v>2088</v>
      </c>
      <c r="D12" s="442" t="s">
        <v>2089</v>
      </c>
      <c r="E12" s="446">
        <v>2189.3999999999996</v>
      </c>
    </row>
    <row r="13" spans="1:5" s="430" customFormat="1" ht="23" x14ac:dyDescent="0.35">
      <c r="A13" s="436">
        <v>7241</v>
      </c>
      <c r="B13" s="437" t="s">
        <v>2093</v>
      </c>
      <c r="C13" s="437" t="s">
        <v>2095</v>
      </c>
      <c r="D13" s="442" t="s">
        <v>2096</v>
      </c>
      <c r="E13" s="446">
        <v>54569.19</v>
      </c>
    </row>
    <row r="14" spans="1:5" s="430" customFormat="1" ht="23" x14ac:dyDescent="0.35">
      <c r="A14" s="436">
        <v>7242</v>
      </c>
      <c r="B14" s="437" t="s">
        <v>2098</v>
      </c>
      <c r="C14" s="437" t="s">
        <v>2100</v>
      </c>
      <c r="D14" s="442" t="s">
        <v>2096</v>
      </c>
      <c r="E14" s="446">
        <v>66688.58</v>
      </c>
    </row>
    <row r="15" spans="1:5" s="430" customFormat="1" ht="23" x14ac:dyDescent="0.35">
      <c r="A15" s="436">
        <v>7247</v>
      </c>
      <c r="B15" s="437" t="s">
        <v>2098</v>
      </c>
      <c r="C15" s="437" t="s">
        <v>2101</v>
      </c>
      <c r="D15" s="442" t="s">
        <v>2096</v>
      </c>
      <c r="E15" s="446">
        <v>5490.13</v>
      </c>
    </row>
    <row r="16" spans="1:5" s="430" customFormat="1" ht="23" x14ac:dyDescent="0.35">
      <c r="A16" s="436">
        <v>7250</v>
      </c>
      <c r="B16" s="437" t="s">
        <v>2098</v>
      </c>
      <c r="C16" s="437" t="s">
        <v>2102</v>
      </c>
      <c r="D16" s="442" t="s">
        <v>2096</v>
      </c>
      <c r="E16" s="446">
        <v>18342.600000000002</v>
      </c>
    </row>
    <row r="17" spans="1:5" s="430" customFormat="1" ht="23" x14ac:dyDescent="0.35">
      <c r="A17" s="436">
        <v>7251</v>
      </c>
      <c r="B17" s="437" t="s">
        <v>2098</v>
      </c>
      <c r="C17" s="437" t="s">
        <v>2103</v>
      </c>
      <c r="D17" s="442" t="s">
        <v>2096</v>
      </c>
      <c r="E17" s="446">
        <v>18214.329999999998</v>
      </c>
    </row>
    <row r="18" spans="1:5" s="430" customFormat="1" ht="23" x14ac:dyDescent="0.35">
      <c r="A18" s="436">
        <v>7252</v>
      </c>
      <c r="B18" s="437" t="s">
        <v>2098</v>
      </c>
      <c r="C18" s="437" t="s">
        <v>2104</v>
      </c>
      <c r="D18" s="442" t="s">
        <v>2096</v>
      </c>
      <c r="E18" s="446">
        <v>28963.629999999997</v>
      </c>
    </row>
    <row r="19" spans="1:5" s="430" customFormat="1" ht="23" x14ac:dyDescent="0.35">
      <c r="A19" s="436">
        <v>7268</v>
      </c>
      <c r="B19" s="437" t="s">
        <v>2114</v>
      </c>
      <c r="C19" s="437" t="s">
        <v>2116</v>
      </c>
      <c r="D19" s="442" t="s">
        <v>2117</v>
      </c>
      <c r="E19" s="446">
        <v>532.16</v>
      </c>
    </row>
    <row r="20" spans="1:5" s="430" customFormat="1" ht="23" x14ac:dyDescent="0.35">
      <c r="A20" s="436">
        <v>7287</v>
      </c>
      <c r="B20" s="437" t="s">
        <v>2118</v>
      </c>
      <c r="C20" s="437" t="s">
        <v>2120</v>
      </c>
      <c r="D20" s="442" t="s">
        <v>2121</v>
      </c>
      <c r="E20" s="446">
        <v>342140.49</v>
      </c>
    </row>
    <row r="21" spans="1:5" s="430" customFormat="1" ht="23" x14ac:dyDescent="0.35">
      <c r="A21" s="436">
        <v>7650</v>
      </c>
      <c r="B21" s="437" t="s">
        <v>2123</v>
      </c>
      <c r="C21" s="437" t="s">
        <v>2125</v>
      </c>
      <c r="D21" s="442" t="s">
        <v>2126</v>
      </c>
      <c r="E21" s="447">
        <v>634.47</v>
      </c>
    </row>
    <row r="22" spans="1:5" s="430" customFormat="1" ht="34.5" x14ac:dyDescent="0.35">
      <c r="A22" s="436">
        <v>7312</v>
      </c>
      <c r="B22" s="437" t="s">
        <v>2132</v>
      </c>
      <c r="C22" s="437" t="s">
        <v>2134</v>
      </c>
      <c r="D22" s="442" t="s">
        <v>2135</v>
      </c>
      <c r="E22" s="446">
        <v>0</v>
      </c>
    </row>
    <row r="23" spans="1:5" s="430" customFormat="1" ht="34.5" x14ac:dyDescent="0.35">
      <c r="A23" s="436">
        <v>7313</v>
      </c>
      <c r="B23" s="437" t="s">
        <v>2140</v>
      </c>
      <c r="C23" s="437" t="s">
        <v>2134</v>
      </c>
      <c r="D23" s="442" t="s">
        <v>2135</v>
      </c>
      <c r="E23" s="446">
        <v>0</v>
      </c>
    </row>
    <row r="24" spans="1:5" s="430" customFormat="1" ht="34.5" x14ac:dyDescent="0.35">
      <c r="A24" s="436">
        <v>7314</v>
      </c>
      <c r="B24" s="437" t="s">
        <v>2143</v>
      </c>
      <c r="C24" s="437" t="s">
        <v>2134</v>
      </c>
      <c r="D24" s="442" t="s">
        <v>2135</v>
      </c>
      <c r="E24" s="446">
        <v>0</v>
      </c>
    </row>
    <row r="25" spans="1:5" s="430" customFormat="1" ht="34.5" x14ac:dyDescent="0.35">
      <c r="A25" s="436">
        <v>7315</v>
      </c>
      <c r="B25" s="437" t="s">
        <v>2147</v>
      </c>
      <c r="C25" s="437" t="s">
        <v>2134</v>
      </c>
      <c r="D25" s="442" t="s">
        <v>2135</v>
      </c>
      <c r="E25" s="446">
        <v>0</v>
      </c>
    </row>
    <row r="26" spans="1:5" s="430" customFormat="1" ht="34.5" x14ac:dyDescent="0.35">
      <c r="A26" s="436">
        <v>7317</v>
      </c>
      <c r="B26" s="437" t="s">
        <v>2150</v>
      </c>
      <c r="C26" s="437" t="s">
        <v>2134</v>
      </c>
      <c r="D26" s="442" t="s">
        <v>2135</v>
      </c>
      <c r="E26" s="446">
        <v>0</v>
      </c>
    </row>
    <row r="27" spans="1:5" s="430" customFormat="1" ht="34.5" x14ac:dyDescent="0.35">
      <c r="A27" s="436">
        <v>7318</v>
      </c>
      <c r="B27" s="437" t="s">
        <v>2154</v>
      </c>
      <c r="C27" s="437" t="s">
        <v>2134</v>
      </c>
      <c r="D27" s="442" t="s">
        <v>2135</v>
      </c>
      <c r="E27" s="446">
        <v>0</v>
      </c>
    </row>
    <row r="28" spans="1:5" s="430" customFormat="1" ht="23" x14ac:dyDescent="0.35">
      <c r="A28" s="436">
        <v>7320</v>
      </c>
      <c r="B28" s="437" t="s">
        <v>2157</v>
      </c>
      <c r="C28" s="437" t="s">
        <v>2159</v>
      </c>
      <c r="D28" s="442" t="s">
        <v>2160</v>
      </c>
      <c r="E28" s="446">
        <v>11685.439999999999</v>
      </c>
    </row>
    <row r="29" spans="1:5" s="430" customFormat="1" ht="23" x14ac:dyDescent="0.35">
      <c r="A29" s="436">
        <v>7660</v>
      </c>
      <c r="B29" s="437" t="s">
        <v>2123</v>
      </c>
      <c r="C29" s="437" t="s">
        <v>2163</v>
      </c>
      <c r="D29" s="442" t="s">
        <v>2164</v>
      </c>
      <c r="E29" s="446">
        <v>170.10999999999999</v>
      </c>
    </row>
    <row r="30" spans="1:5" s="430" customFormat="1" ht="23" x14ac:dyDescent="0.35">
      <c r="A30" s="436">
        <v>7354</v>
      </c>
      <c r="B30" s="437" t="s">
        <v>2168</v>
      </c>
      <c r="C30" s="437" t="s">
        <v>2170</v>
      </c>
      <c r="D30" s="442" t="s">
        <v>2171</v>
      </c>
      <c r="E30" s="446">
        <v>2441.64</v>
      </c>
    </row>
    <row r="31" spans="1:5" s="430" customFormat="1" ht="23" x14ac:dyDescent="0.35">
      <c r="A31" s="436">
        <v>7357</v>
      </c>
      <c r="B31" s="437" t="s">
        <v>2177</v>
      </c>
      <c r="C31" s="437" t="s">
        <v>2180</v>
      </c>
      <c r="D31" s="442" t="s">
        <v>2181</v>
      </c>
      <c r="E31" s="446">
        <v>19250</v>
      </c>
    </row>
    <row r="32" spans="1:5" s="430" customFormat="1" ht="34.5" x14ac:dyDescent="0.35">
      <c r="A32" s="436">
        <v>7378</v>
      </c>
      <c r="B32" s="437" t="s">
        <v>2190</v>
      </c>
      <c r="C32" s="437" t="s">
        <v>2192</v>
      </c>
      <c r="D32" s="442" t="s">
        <v>2193</v>
      </c>
      <c r="E32" s="446">
        <v>833.24</v>
      </c>
    </row>
    <row r="33" spans="1:5" s="430" customFormat="1" ht="23" x14ac:dyDescent="0.35">
      <c r="A33" s="436">
        <v>7380</v>
      </c>
      <c r="B33" s="437" t="s">
        <v>1615</v>
      </c>
      <c r="C33" s="437" t="s">
        <v>1617</v>
      </c>
      <c r="D33" s="442" t="s">
        <v>2199</v>
      </c>
      <c r="E33" s="446">
        <v>6152.87</v>
      </c>
    </row>
    <row r="34" spans="1:5" s="430" customFormat="1" ht="34.5" x14ac:dyDescent="0.35">
      <c r="A34" s="436">
        <v>7381</v>
      </c>
      <c r="B34" s="437" t="s">
        <v>2202</v>
      </c>
      <c r="C34" s="437" t="s">
        <v>2204</v>
      </c>
      <c r="D34" s="442" t="s">
        <v>2205</v>
      </c>
      <c r="E34" s="446">
        <v>0</v>
      </c>
    </row>
    <row r="35" spans="1:5" s="430" customFormat="1" ht="23" x14ac:dyDescent="0.35">
      <c r="A35" s="436">
        <v>7397</v>
      </c>
      <c r="B35" s="437" t="s">
        <v>2093</v>
      </c>
      <c r="C35" s="437" t="s">
        <v>2209</v>
      </c>
      <c r="D35" s="442" t="s">
        <v>2210</v>
      </c>
      <c r="E35" s="446">
        <v>23591.440000000002</v>
      </c>
    </row>
    <row r="36" spans="1:5" s="430" customFormat="1" ht="23" x14ac:dyDescent="0.35">
      <c r="A36" s="436">
        <v>7661</v>
      </c>
      <c r="B36" s="437" t="s">
        <v>2123</v>
      </c>
      <c r="C36" s="437" t="s">
        <v>2213</v>
      </c>
      <c r="D36" s="442" t="s">
        <v>2214</v>
      </c>
      <c r="E36" s="447">
        <v>5654.13</v>
      </c>
    </row>
    <row r="37" spans="1:5" s="430" customFormat="1" ht="23" x14ac:dyDescent="0.35">
      <c r="A37" s="436">
        <v>7399</v>
      </c>
      <c r="B37" s="437" t="s">
        <v>2093</v>
      </c>
      <c r="C37" s="437" t="s">
        <v>2219</v>
      </c>
      <c r="D37" s="442" t="s">
        <v>2210</v>
      </c>
      <c r="E37" s="446">
        <v>209026.64</v>
      </c>
    </row>
    <row r="38" spans="1:5" s="430" customFormat="1" ht="23" x14ac:dyDescent="0.35">
      <c r="A38" s="436">
        <v>7400</v>
      </c>
      <c r="B38" s="437" t="s">
        <v>2093</v>
      </c>
      <c r="C38" s="437" t="s">
        <v>2222</v>
      </c>
      <c r="D38" s="442" t="s">
        <v>2210</v>
      </c>
      <c r="E38" s="446">
        <v>96356.28</v>
      </c>
    </row>
    <row r="39" spans="1:5" s="430" customFormat="1" ht="34.5" x14ac:dyDescent="0.35">
      <c r="A39" s="436">
        <v>7402</v>
      </c>
      <c r="B39" s="437" t="s">
        <v>2025</v>
      </c>
      <c r="C39" s="437" t="s">
        <v>5413</v>
      </c>
      <c r="D39" s="442" t="s">
        <v>2226</v>
      </c>
      <c r="E39" s="446">
        <v>1812.61</v>
      </c>
    </row>
    <row r="40" spans="1:5" s="430" customFormat="1" ht="46" x14ac:dyDescent="0.35">
      <c r="A40" s="436">
        <v>7403</v>
      </c>
      <c r="B40" s="437" t="s">
        <v>2230</v>
      </c>
      <c r="C40" s="437" t="s">
        <v>2232</v>
      </c>
      <c r="D40" s="442" t="s">
        <v>2233</v>
      </c>
      <c r="E40" s="446">
        <v>0</v>
      </c>
    </row>
    <row r="41" spans="1:5" s="430" customFormat="1" ht="23" x14ac:dyDescent="0.35">
      <c r="A41" s="436">
        <v>7489</v>
      </c>
      <c r="B41" s="437" t="s">
        <v>2237</v>
      </c>
      <c r="C41" s="437" t="s">
        <v>2239</v>
      </c>
      <c r="D41" s="442" t="s">
        <v>2240</v>
      </c>
      <c r="E41" s="446">
        <v>0</v>
      </c>
    </row>
    <row r="42" spans="1:5" s="430" customFormat="1" ht="23" x14ac:dyDescent="0.35">
      <c r="A42" s="436">
        <v>7615</v>
      </c>
      <c r="B42" s="437" t="s">
        <v>2245</v>
      </c>
      <c r="C42" s="437" t="s">
        <v>2247</v>
      </c>
      <c r="D42" s="442" t="s">
        <v>2248</v>
      </c>
      <c r="E42" s="446">
        <v>120928.89</v>
      </c>
    </row>
    <row r="43" spans="1:5" s="430" customFormat="1" ht="23" x14ac:dyDescent="0.35">
      <c r="A43" s="436">
        <v>7620</v>
      </c>
      <c r="B43" s="437" t="s">
        <v>2255</v>
      </c>
      <c r="C43" s="437" t="s">
        <v>2257</v>
      </c>
      <c r="D43" s="442" t="s">
        <v>2258</v>
      </c>
      <c r="E43" s="446">
        <v>0</v>
      </c>
    </row>
    <row r="44" spans="1:5" s="430" customFormat="1" ht="23" x14ac:dyDescent="0.35">
      <c r="A44" s="436">
        <v>7623</v>
      </c>
      <c r="B44" s="437" t="s">
        <v>2260</v>
      </c>
      <c r="C44" s="437" t="s">
        <v>2262</v>
      </c>
      <c r="D44" s="442" t="s">
        <v>2263</v>
      </c>
      <c r="E44" s="446">
        <v>0</v>
      </c>
    </row>
    <row r="45" spans="1:5" s="430" customFormat="1" ht="23" x14ac:dyDescent="0.35">
      <c r="A45" s="436">
        <v>7638</v>
      </c>
      <c r="B45" s="437" t="s">
        <v>2266</v>
      </c>
      <c r="C45" s="437" t="s">
        <v>2268</v>
      </c>
      <c r="D45" s="442" t="s">
        <v>2269</v>
      </c>
      <c r="E45" s="446">
        <v>2895.21</v>
      </c>
    </row>
    <row r="46" spans="1:5" s="430" customFormat="1" ht="23" x14ac:dyDescent="0.35">
      <c r="A46" s="436">
        <v>7640</v>
      </c>
      <c r="B46" s="437" t="s">
        <v>2274</v>
      </c>
      <c r="C46" s="437" t="s">
        <v>2276</v>
      </c>
      <c r="D46" s="442" t="s">
        <v>2258</v>
      </c>
      <c r="E46" s="446">
        <v>100000</v>
      </c>
    </row>
    <row r="47" spans="1:5" s="430" customFormat="1" ht="23" x14ac:dyDescent="0.35">
      <c r="A47" s="436">
        <v>7642</v>
      </c>
      <c r="B47" s="437" t="s">
        <v>2280</v>
      </c>
      <c r="C47" s="437" t="s">
        <v>2282</v>
      </c>
      <c r="D47" s="442" t="s">
        <v>2283</v>
      </c>
      <c r="E47" s="446">
        <v>0</v>
      </c>
    </row>
    <row r="48" spans="1:5" s="430" customFormat="1" ht="23" x14ac:dyDescent="0.35">
      <c r="A48" s="436">
        <v>7644</v>
      </c>
      <c r="B48" s="437" t="s">
        <v>2286</v>
      </c>
      <c r="C48" s="437" t="s">
        <v>2288</v>
      </c>
      <c r="D48" s="442" t="s">
        <v>2289</v>
      </c>
      <c r="E48" s="446">
        <v>10267.200000000001</v>
      </c>
    </row>
    <row r="49" spans="1:5" s="430" customFormat="1" ht="23" x14ac:dyDescent="0.35">
      <c r="A49" s="436">
        <v>7648</v>
      </c>
      <c r="B49" s="437" t="s">
        <v>2294</v>
      </c>
      <c r="C49" s="437" t="s">
        <v>2296</v>
      </c>
      <c r="D49" s="442" t="s">
        <v>2297</v>
      </c>
      <c r="E49" s="446">
        <v>3009</v>
      </c>
    </row>
    <row r="50" spans="1:5" s="430" customFormat="1" ht="23" x14ac:dyDescent="0.35">
      <c r="A50" s="436">
        <v>7649</v>
      </c>
      <c r="B50" s="437" t="s">
        <v>2300</v>
      </c>
      <c r="C50" s="437" t="s">
        <v>2302</v>
      </c>
      <c r="D50" s="442" t="s">
        <v>2303</v>
      </c>
      <c r="E50" s="446">
        <v>1261754.92</v>
      </c>
    </row>
    <row r="51" spans="1:5" s="430" customFormat="1" ht="23" x14ac:dyDescent="0.35">
      <c r="A51" s="436">
        <v>8236</v>
      </c>
      <c r="B51" s="437" t="s">
        <v>2123</v>
      </c>
      <c r="C51" s="437" t="s">
        <v>2308</v>
      </c>
      <c r="D51" s="442" t="s">
        <v>2309</v>
      </c>
      <c r="E51" s="446">
        <v>9853.24</v>
      </c>
    </row>
    <row r="52" spans="1:5" s="430" customFormat="1" ht="23" x14ac:dyDescent="0.35">
      <c r="A52" s="436">
        <v>7662</v>
      </c>
      <c r="B52" s="437" t="s">
        <v>2123</v>
      </c>
      <c r="C52" s="437" t="s">
        <v>2314</v>
      </c>
      <c r="D52" s="442" t="s">
        <v>2164</v>
      </c>
      <c r="E52" s="448">
        <v>15145.53</v>
      </c>
    </row>
    <row r="53" spans="1:5" s="430" customFormat="1" ht="23" x14ac:dyDescent="0.35">
      <c r="A53" s="436">
        <v>7663</v>
      </c>
      <c r="B53" s="437" t="s">
        <v>2123</v>
      </c>
      <c r="C53" s="437" t="s">
        <v>2317</v>
      </c>
      <c r="D53" s="442" t="s">
        <v>2164</v>
      </c>
      <c r="E53" s="448">
        <v>1616.27</v>
      </c>
    </row>
    <row r="54" spans="1:5" s="430" customFormat="1" ht="23" x14ac:dyDescent="0.35">
      <c r="A54" s="436">
        <v>7344</v>
      </c>
      <c r="B54" s="437" t="s">
        <v>2123</v>
      </c>
      <c r="C54" s="437" t="s">
        <v>2320</v>
      </c>
      <c r="D54" s="442" t="s">
        <v>2321</v>
      </c>
      <c r="E54" s="448">
        <v>19478.88</v>
      </c>
    </row>
    <row r="55" spans="1:5" s="430" customFormat="1" ht="34.5" x14ac:dyDescent="0.35">
      <c r="A55" s="436">
        <v>7655</v>
      </c>
      <c r="B55" s="437" t="s">
        <v>2123</v>
      </c>
      <c r="C55" s="437" t="s">
        <v>2328</v>
      </c>
      <c r="D55" s="442" t="s">
        <v>2329</v>
      </c>
      <c r="E55" s="448">
        <v>1926.46</v>
      </c>
    </row>
    <row r="56" spans="1:5" s="430" customFormat="1" ht="23" x14ac:dyDescent="0.35">
      <c r="A56" s="436">
        <v>7665</v>
      </c>
      <c r="B56" s="437" t="s">
        <v>2123</v>
      </c>
      <c r="C56" s="437" t="s">
        <v>2333</v>
      </c>
      <c r="D56" s="442" t="s">
        <v>2334</v>
      </c>
      <c r="E56" s="448">
        <v>75864</v>
      </c>
    </row>
    <row r="57" spans="1:5" s="430" customFormat="1" ht="34.5" x14ac:dyDescent="0.35">
      <c r="A57" s="436">
        <v>7658</v>
      </c>
      <c r="B57" s="437" t="s">
        <v>2123</v>
      </c>
      <c r="C57" s="437" t="s">
        <v>2336</v>
      </c>
      <c r="D57" s="442" t="s">
        <v>2337</v>
      </c>
      <c r="E57" s="448">
        <v>27215.02</v>
      </c>
    </row>
    <row r="58" spans="1:5" s="430" customFormat="1" ht="46" x14ac:dyDescent="0.35">
      <c r="A58" s="436">
        <v>7657</v>
      </c>
      <c r="B58" s="437" t="s">
        <v>2123</v>
      </c>
      <c r="C58" s="437" t="s">
        <v>2340</v>
      </c>
      <c r="D58" s="442" t="s">
        <v>2341</v>
      </c>
      <c r="E58" s="448">
        <v>28299.78</v>
      </c>
    </row>
    <row r="59" spans="1:5" s="430" customFormat="1" ht="23" x14ac:dyDescent="0.35">
      <c r="A59" s="436">
        <v>7653</v>
      </c>
      <c r="B59" s="437" t="s">
        <v>2123</v>
      </c>
      <c r="C59" s="437" t="s">
        <v>2343</v>
      </c>
      <c r="D59" s="442" t="s">
        <v>2126</v>
      </c>
      <c r="E59" s="448">
        <v>15766.8</v>
      </c>
    </row>
    <row r="60" spans="1:5" s="430" customFormat="1" ht="23" x14ac:dyDescent="0.35">
      <c r="A60" s="436">
        <v>7651</v>
      </c>
      <c r="B60" s="437" t="s">
        <v>2123</v>
      </c>
      <c r="C60" s="437" t="s">
        <v>2346</v>
      </c>
      <c r="D60" s="442" t="s">
        <v>2347</v>
      </c>
      <c r="E60" s="448">
        <v>13049.39</v>
      </c>
    </row>
    <row r="61" spans="1:5" s="430" customFormat="1" ht="23" x14ac:dyDescent="0.35">
      <c r="A61" s="436">
        <v>7654</v>
      </c>
      <c r="B61" s="437" t="s">
        <v>2123</v>
      </c>
      <c r="C61" s="437" t="s">
        <v>2350</v>
      </c>
      <c r="D61" s="442" t="s">
        <v>2351</v>
      </c>
      <c r="E61" s="448">
        <v>14556</v>
      </c>
    </row>
    <row r="62" spans="1:5" s="430" customFormat="1" ht="23" x14ac:dyDescent="0.35">
      <c r="A62" s="438">
        <v>7309</v>
      </c>
      <c r="B62" s="439" t="s">
        <v>2123</v>
      </c>
      <c r="C62" s="439" t="s">
        <v>5414</v>
      </c>
      <c r="D62" s="443" t="s">
        <v>5415</v>
      </c>
      <c r="E62" s="447">
        <v>98297.74</v>
      </c>
    </row>
    <row r="63" spans="1:5" s="430" customFormat="1" ht="23" x14ac:dyDescent="0.35">
      <c r="A63" s="438">
        <v>120</v>
      </c>
      <c r="B63" s="439" t="s">
        <v>2123</v>
      </c>
      <c r="C63" s="439" t="s">
        <v>5416</v>
      </c>
      <c r="D63" s="443" t="s">
        <v>5417</v>
      </c>
      <c r="E63" s="447">
        <v>12135.18</v>
      </c>
    </row>
    <row r="64" spans="1:5" s="430" customFormat="1" ht="23" x14ac:dyDescent="0.35">
      <c r="A64" s="436">
        <v>7666</v>
      </c>
      <c r="B64" s="437" t="s">
        <v>2353</v>
      </c>
      <c r="C64" s="437" t="s">
        <v>2355</v>
      </c>
      <c r="D64" s="442" t="s">
        <v>2356</v>
      </c>
      <c r="E64" s="446">
        <v>62473.369999999995</v>
      </c>
    </row>
    <row r="65" spans="1:5" s="430" customFormat="1" ht="23" x14ac:dyDescent="0.35">
      <c r="A65" s="436">
        <v>7670</v>
      </c>
      <c r="B65" s="437" t="s">
        <v>2359</v>
      </c>
      <c r="C65" s="437" t="s">
        <v>2361</v>
      </c>
      <c r="D65" s="442" t="s">
        <v>2362</v>
      </c>
      <c r="E65" s="446">
        <v>54750</v>
      </c>
    </row>
    <row r="66" spans="1:5" s="430" customFormat="1" ht="23" x14ac:dyDescent="0.35">
      <c r="A66" s="436">
        <v>7673</v>
      </c>
      <c r="B66" s="437" t="s">
        <v>2370</v>
      </c>
      <c r="C66" s="437" t="s">
        <v>2372</v>
      </c>
      <c r="D66" s="442" t="s">
        <v>2373</v>
      </c>
      <c r="E66" s="446">
        <v>13377</v>
      </c>
    </row>
    <row r="67" spans="1:5" s="430" customFormat="1" ht="23" x14ac:dyDescent="0.35">
      <c r="A67" s="436">
        <v>7675</v>
      </c>
      <c r="B67" s="437" t="s">
        <v>2376</v>
      </c>
      <c r="C67" s="437" t="s">
        <v>2378</v>
      </c>
      <c r="D67" s="442" t="s">
        <v>2379</v>
      </c>
      <c r="E67" s="446">
        <v>2600</v>
      </c>
    </row>
    <row r="68" spans="1:5" s="430" customFormat="1" ht="23" x14ac:dyDescent="0.35">
      <c r="A68" s="436">
        <v>7676</v>
      </c>
      <c r="B68" s="437" t="s">
        <v>2382</v>
      </c>
      <c r="C68" s="437" t="s">
        <v>2384</v>
      </c>
      <c r="D68" s="442" t="s">
        <v>2385</v>
      </c>
      <c r="E68" s="446">
        <v>59959.7</v>
      </c>
    </row>
    <row r="69" spans="1:5" s="430" customFormat="1" ht="34.5" x14ac:dyDescent="0.35">
      <c r="A69" s="436">
        <v>7678</v>
      </c>
      <c r="B69" s="437" t="s">
        <v>2389</v>
      </c>
      <c r="C69" s="437" t="s">
        <v>2391</v>
      </c>
      <c r="D69" s="442" t="s">
        <v>2392</v>
      </c>
      <c r="E69" s="446">
        <v>10120</v>
      </c>
    </row>
    <row r="70" spans="1:5" s="430" customFormat="1" ht="23" x14ac:dyDescent="0.35">
      <c r="A70" s="436">
        <v>7679</v>
      </c>
      <c r="B70" s="437" t="s">
        <v>2286</v>
      </c>
      <c r="C70" s="437" t="s">
        <v>2398</v>
      </c>
      <c r="D70" s="442" t="s">
        <v>2399</v>
      </c>
      <c r="E70" s="446">
        <v>2148.3000000000002</v>
      </c>
    </row>
    <row r="71" spans="1:5" s="430" customFormat="1" ht="23" x14ac:dyDescent="0.35">
      <c r="A71" s="436">
        <v>7688</v>
      </c>
      <c r="B71" s="437" t="s">
        <v>2403</v>
      </c>
      <c r="C71" s="437" t="s">
        <v>2405</v>
      </c>
      <c r="D71" s="442" t="s">
        <v>2406</v>
      </c>
      <c r="E71" s="446">
        <v>4992</v>
      </c>
    </row>
    <row r="72" spans="1:5" s="430" customFormat="1" ht="23" x14ac:dyDescent="0.35">
      <c r="A72" s="436">
        <v>7697</v>
      </c>
      <c r="B72" s="437" t="s">
        <v>2411</v>
      </c>
      <c r="C72" s="437" t="s">
        <v>2413</v>
      </c>
      <c r="D72" s="442" t="s">
        <v>2414</v>
      </c>
      <c r="E72" s="446">
        <v>5708.8</v>
      </c>
    </row>
    <row r="73" spans="1:5" s="430" customFormat="1" ht="34.5" x14ac:dyDescent="0.35">
      <c r="A73" s="436">
        <v>7698</v>
      </c>
      <c r="B73" s="437" t="s">
        <v>2419</v>
      </c>
      <c r="C73" s="437" t="s">
        <v>2421</v>
      </c>
      <c r="D73" s="442" t="s">
        <v>2422</v>
      </c>
      <c r="E73" s="446">
        <v>60665</v>
      </c>
    </row>
    <row r="74" spans="1:5" s="430" customFormat="1" ht="34.5" x14ac:dyDescent="0.35">
      <c r="A74" s="436">
        <v>7699</v>
      </c>
      <c r="B74" s="437" t="s">
        <v>2427</v>
      </c>
      <c r="C74" s="437" t="s">
        <v>2421</v>
      </c>
      <c r="D74" s="442" t="s">
        <v>2422</v>
      </c>
      <c r="E74" s="446">
        <v>0</v>
      </c>
    </row>
    <row r="75" spans="1:5" s="430" customFormat="1" ht="34.5" x14ac:dyDescent="0.35">
      <c r="A75" s="436">
        <v>7700</v>
      </c>
      <c r="B75" s="437" t="s">
        <v>2432</v>
      </c>
      <c r="C75" s="437" t="s">
        <v>2421</v>
      </c>
      <c r="D75" s="442" t="s">
        <v>2422</v>
      </c>
      <c r="E75" s="446">
        <v>7404</v>
      </c>
    </row>
    <row r="76" spans="1:5" s="430" customFormat="1" ht="23" x14ac:dyDescent="0.35">
      <c r="A76" s="436">
        <v>7703</v>
      </c>
      <c r="B76" s="437" t="s">
        <v>2440</v>
      </c>
      <c r="C76" s="437" t="s">
        <v>2442</v>
      </c>
      <c r="D76" s="442" t="s">
        <v>2443</v>
      </c>
      <c r="E76" s="446">
        <v>0</v>
      </c>
    </row>
    <row r="77" spans="1:5" s="430" customFormat="1" ht="23" x14ac:dyDescent="0.35">
      <c r="A77" s="436">
        <v>7704</v>
      </c>
      <c r="B77" s="437" t="s">
        <v>2446</v>
      </c>
      <c r="C77" s="437" t="s">
        <v>2442</v>
      </c>
      <c r="D77" s="442" t="s">
        <v>2443</v>
      </c>
      <c r="E77" s="446">
        <v>0</v>
      </c>
    </row>
    <row r="78" spans="1:5" s="430" customFormat="1" ht="23" x14ac:dyDescent="0.35">
      <c r="A78" s="436">
        <v>7705</v>
      </c>
      <c r="B78" s="437" t="s">
        <v>2450</v>
      </c>
      <c r="C78" s="437" t="s">
        <v>2442</v>
      </c>
      <c r="D78" s="442" t="s">
        <v>2443</v>
      </c>
      <c r="E78" s="446">
        <v>0</v>
      </c>
    </row>
    <row r="79" spans="1:5" s="430" customFormat="1" ht="23" x14ac:dyDescent="0.35">
      <c r="A79" s="436">
        <v>7708</v>
      </c>
      <c r="B79" s="437" t="s">
        <v>2455</v>
      </c>
      <c r="C79" s="437" t="s">
        <v>2457</v>
      </c>
      <c r="D79" s="442" t="s">
        <v>2458</v>
      </c>
      <c r="E79" s="446">
        <v>25184.94</v>
      </c>
    </row>
    <row r="80" spans="1:5" s="430" customFormat="1" ht="23" x14ac:dyDescent="0.35">
      <c r="A80" s="436">
        <v>7711</v>
      </c>
      <c r="B80" s="437" t="s">
        <v>2465</v>
      </c>
      <c r="C80" s="437" t="s">
        <v>2467</v>
      </c>
      <c r="D80" s="442" t="s">
        <v>2468</v>
      </c>
      <c r="E80" s="446">
        <v>0</v>
      </c>
    </row>
    <row r="81" spans="1:5" s="430" customFormat="1" ht="23" x14ac:dyDescent="0.35">
      <c r="A81" s="436">
        <v>7712</v>
      </c>
      <c r="B81" s="437" t="s">
        <v>2470</v>
      </c>
      <c r="C81" s="437" t="s">
        <v>2467</v>
      </c>
      <c r="D81" s="442" t="s">
        <v>2468</v>
      </c>
      <c r="E81" s="446">
        <v>6084</v>
      </c>
    </row>
    <row r="82" spans="1:5" s="430" customFormat="1" ht="23" x14ac:dyDescent="0.35">
      <c r="A82" s="436">
        <v>7713</v>
      </c>
      <c r="B82" s="437" t="s">
        <v>2475</v>
      </c>
      <c r="C82" s="437" t="s">
        <v>2467</v>
      </c>
      <c r="D82" s="442" t="s">
        <v>2468</v>
      </c>
      <c r="E82" s="446">
        <v>0</v>
      </c>
    </row>
    <row r="83" spans="1:5" s="430" customFormat="1" ht="23" x14ac:dyDescent="0.35">
      <c r="A83" s="436">
        <v>7719</v>
      </c>
      <c r="B83" s="437" t="s">
        <v>2479</v>
      </c>
      <c r="C83" s="437" t="s">
        <v>2481</v>
      </c>
      <c r="D83" s="442" t="s">
        <v>2482</v>
      </c>
      <c r="E83" s="446">
        <v>10044</v>
      </c>
    </row>
    <row r="84" spans="1:5" s="430" customFormat="1" ht="23" x14ac:dyDescent="0.35">
      <c r="A84" s="436">
        <v>7720</v>
      </c>
      <c r="B84" s="437" t="s">
        <v>2489</v>
      </c>
      <c r="C84" s="437" t="s">
        <v>2491</v>
      </c>
      <c r="D84" s="442" t="s">
        <v>2492</v>
      </c>
      <c r="E84" s="446">
        <v>0</v>
      </c>
    </row>
    <row r="85" spans="1:5" s="430" customFormat="1" ht="23" x14ac:dyDescent="0.35">
      <c r="A85" s="436">
        <v>7729</v>
      </c>
      <c r="B85" s="437" t="s">
        <v>2496</v>
      </c>
      <c r="C85" s="437" t="s">
        <v>2498</v>
      </c>
      <c r="D85" s="442" t="s">
        <v>2499</v>
      </c>
      <c r="E85" s="446">
        <v>6551.24</v>
      </c>
    </row>
    <row r="86" spans="1:5" s="430" customFormat="1" ht="46" x14ac:dyDescent="0.35">
      <c r="A86" s="436">
        <v>7744</v>
      </c>
      <c r="B86" s="437" t="s">
        <v>2504</v>
      </c>
      <c r="C86" s="437" t="s">
        <v>2506</v>
      </c>
      <c r="D86" s="442" t="s">
        <v>2507</v>
      </c>
      <c r="E86" s="446">
        <v>2046.1000000000001</v>
      </c>
    </row>
    <row r="87" spans="1:5" s="430" customFormat="1" ht="34.5" x14ac:dyDescent="0.35">
      <c r="A87" s="436">
        <v>7754</v>
      </c>
      <c r="B87" s="437" t="s">
        <v>2511</v>
      </c>
      <c r="C87" s="437" t="s">
        <v>2513</v>
      </c>
      <c r="D87" s="442" t="s">
        <v>2514</v>
      </c>
      <c r="E87" s="446">
        <v>4932.82</v>
      </c>
    </row>
    <row r="88" spans="1:5" s="430" customFormat="1" ht="23" x14ac:dyDescent="0.35">
      <c r="A88" s="436">
        <v>7768</v>
      </c>
      <c r="B88" s="437" t="s">
        <v>2518</v>
      </c>
      <c r="C88" s="437" t="s">
        <v>2520</v>
      </c>
      <c r="D88" s="442" t="s">
        <v>2521</v>
      </c>
      <c r="E88" s="446">
        <v>3356.89</v>
      </c>
    </row>
    <row r="89" spans="1:5" s="430" customFormat="1" ht="23" x14ac:dyDescent="0.35">
      <c r="A89" s="436">
        <v>7770</v>
      </c>
      <c r="B89" s="437" t="s">
        <v>2524</v>
      </c>
      <c r="C89" s="437" t="s">
        <v>2526</v>
      </c>
      <c r="D89" s="442" t="s">
        <v>2527</v>
      </c>
      <c r="E89" s="446">
        <v>0</v>
      </c>
    </row>
    <row r="90" spans="1:5" s="430" customFormat="1" ht="23" x14ac:dyDescent="0.35">
      <c r="A90" s="436">
        <v>7785</v>
      </c>
      <c r="B90" s="437" t="s">
        <v>2531</v>
      </c>
      <c r="C90" s="437" t="s">
        <v>2533</v>
      </c>
      <c r="D90" s="442" t="s">
        <v>2534</v>
      </c>
      <c r="E90" s="446">
        <v>0</v>
      </c>
    </row>
    <row r="91" spans="1:5" s="430" customFormat="1" ht="23" x14ac:dyDescent="0.35">
      <c r="A91" s="436">
        <v>7787</v>
      </c>
      <c r="B91" s="437" t="s">
        <v>2537</v>
      </c>
      <c r="C91" s="437" t="s">
        <v>2539</v>
      </c>
      <c r="D91" s="442" t="s">
        <v>2540</v>
      </c>
      <c r="E91" s="446">
        <v>13104</v>
      </c>
    </row>
    <row r="92" spans="1:5" s="430" customFormat="1" ht="23" x14ac:dyDescent="0.35">
      <c r="A92" s="436">
        <v>7788</v>
      </c>
      <c r="B92" s="437" t="s">
        <v>2545</v>
      </c>
      <c r="C92" s="437" t="s">
        <v>2547</v>
      </c>
      <c r="D92" s="442" t="s">
        <v>2548</v>
      </c>
      <c r="E92" s="446">
        <v>32400</v>
      </c>
    </row>
    <row r="93" spans="1:5" s="430" customFormat="1" ht="23" x14ac:dyDescent="0.35">
      <c r="A93" s="436">
        <v>7789</v>
      </c>
      <c r="B93" s="437" t="s">
        <v>2551</v>
      </c>
      <c r="C93" s="437" t="s">
        <v>2539</v>
      </c>
      <c r="D93" s="442" t="s">
        <v>2540</v>
      </c>
      <c r="E93" s="446">
        <v>11364</v>
      </c>
    </row>
    <row r="94" spans="1:5" s="430" customFormat="1" ht="34.5" x14ac:dyDescent="0.35">
      <c r="A94" s="436">
        <v>7816</v>
      </c>
      <c r="B94" s="437" t="s">
        <v>2556</v>
      </c>
      <c r="C94" s="437" t="s">
        <v>2558</v>
      </c>
      <c r="D94" s="442" t="s">
        <v>2559</v>
      </c>
      <c r="E94" s="446">
        <v>12800</v>
      </c>
    </row>
    <row r="95" spans="1:5" s="430" customFormat="1" ht="34.5" x14ac:dyDescent="0.35">
      <c r="A95" s="436">
        <v>7820</v>
      </c>
      <c r="B95" s="437" t="s">
        <v>2562</v>
      </c>
      <c r="C95" s="437" t="s">
        <v>2564</v>
      </c>
      <c r="D95" s="442" t="s">
        <v>2565</v>
      </c>
      <c r="E95" s="446">
        <v>15259.35</v>
      </c>
    </row>
    <row r="96" spans="1:5" s="430" customFormat="1" ht="34.5" x14ac:dyDescent="0.35">
      <c r="A96" s="436">
        <v>7823</v>
      </c>
      <c r="B96" s="437" t="s">
        <v>2571</v>
      </c>
      <c r="C96" s="437" t="s">
        <v>2573</v>
      </c>
      <c r="D96" s="442" t="s">
        <v>2565</v>
      </c>
      <c r="E96" s="446">
        <v>0</v>
      </c>
    </row>
    <row r="97" spans="1:5" s="430" customFormat="1" ht="23" x14ac:dyDescent="0.35">
      <c r="A97" s="436">
        <v>7826</v>
      </c>
      <c r="B97" s="437" t="s">
        <v>2576</v>
      </c>
      <c r="C97" s="437" t="s">
        <v>2578</v>
      </c>
      <c r="D97" s="442" t="s">
        <v>2579</v>
      </c>
      <c r="E97" s="446">
        <v>181313.17</v>
      </c>
    </row>
    <row r="98" spans="1:5" s="430" customFormat="1" ht="23" x14ac:dyDescent="0.35">
      <c r="A98" s="436">
        <v>7827</v>
      </c>
      <c r="B98" s="437" t="s">
        <v>2586</v>
      </c>
      <c r="C98" s="437" t="s">
        <v>2578</v>
      </c>
      <c r="D98" s="442" t="s">
        <v>2588</v>
      </c>
      <c r="E98" s="446">
        <v>25567.7</v>
      </c>
    </row>
    <row r="99" spans="1:5" s="430" customFormat="1" ht="23" x14ac:dyDescent="0.35">
      <c r="A99" s="436">
        <v>7851</v>
      </c>
      <c r="B99" s="437" t="s">
        <v>2592</v>
      </c>
      <c r="C99" s="437" t="s">
        <v>2594</v>
      </c>
      <c r="D99" s="442" t="s">
        <v>2595</v>
      </c>
      <c r="E99" s="446">
        <v>169665.41</v>
      </c>
    </row>
    <row r="100" spans="1:5" s="430" customFormat="1" ht="34.5" x14ac:dyDescent="0.35">
      <c r="A100" s="436">
        <v>7857</v>
      </c>
      <c r="B100" s="437" t="s">
        <v>2597</v>
      </c>
      <c r="C100" s="437" t="s">
        <v>2599</v>
      </c>
      <c r="D100" s="442" t="s">
        <v>2600</v>
      </c>
      <c r="E100" s="446">
        <v>74014.37</v>
      </c>
    </row>
    <row r="101" spans="1:5" s="430" customFormat="1" ht="23" x14ac:dyDescent="0.35">
      <c r="A101" s="436">
        <v>7869</v>
      </c>
      <c r="B101" s="437" t="s">
        <v>2603</v>
      </c>
      <c r="C101" s="437" t="s">
        <v>2605</v>
      </c>
      <c r="D101" s="442" t="s">
        <v>2606</v>
      </c>
      <c r="E101" s="446">
        <v>0</v>
      </c>
    </row>
    <row r="102" spans="1:5" s="430" customFormat="1" ht="23" x14ac:dyDescent="0.35">
      <c r="A102" s="436">
        <v>7878</v>
      </c>
      <c r="B102" s="437" t="s">
        <v>1374</v>
      </c>
      <c r="C102" s="437" t="s">
        <v>2609</v>
      </c>
      <c r="D102" s="442" t="s">
        <v>2610</v>
      </c>
      <c r="E102" s="446">
        <v>10220</v>
      </c>
    </row>
    <row r="103" spans="1:5" s="430" customFormat="1" ht="23" x14ac:dyDescent="0.35">
      <c r="A103" s="436">
        <v>7880</v>
      </c>
      <c r="B103" s="437" t="s">
        <v>2616</v>
      </c>
      <c r="C103" s="437" t="s">
        <v>2618</v>
      </c>
      <c r="D103" s="442" t="s">
        <v>2619</v>
      </c>
      <c r="E103" s="446">
        <v>800</v>
      </c>
    </row>
    <row r="104" spans="1:5" s="430" customFormat="1" ht="23" x14ac:dyDescent="0.35">
      <c r="A104" s="436">
        <v>7881</v>
      </c>
      <c r="B104" s="437" t="s">
        <v>2622</v>
      </c>
      <c r="C104" s="437" t="s">
        <v>2618</v>
      </c>
      <c r="D104" s="442" t="s">
        <v>2619</v>
      </c>
      <c r="E104" s="446">
        <v>18725</v>
      </c>
    </row>
    <row r="105" spans="1:5" s="430" customFormat="1" ht="23" x14ac:dyDescent="0.35">
      <c r="A105" s="436">
        <v>7882</v>
      </c>
      <c r="B105" s="437" t="s">
        <v>2626</v>
      </c>
      <c r="C105" s="437" t="s">
        <v>2618</v>
      </c>
      <c r="D105" s="442" t="s">
        <v>2619</v>
      </c>
      <c r="E105" s="446">
        <v>10678</v>
      </c>
    </row>
    <row r="106" spans="1:5" s="430" customFormat="1" ht="23" x14ac:dyDescent="0.35">
      <c r="A106" s="436">
        <v>7885</v>
      </c>
      <c r="B106" s="437" t="s">
        <v>2632</v>
      </c>
      <c r="C106" s="437" t="s">
        <v>2634</v>
      </c>
      <c r="D106" s="442" t="s">
        <v>2635</v>
      </c>
      <c r="E106" s="446">
        <v>0</v>
      </c>
    </row>
    <row r="107" spans="1:5" s="430" customFormat="1" ht="23" x14ac:dyDescent="0.35">
      <c r="A107" s="436">
        <v>7887</v>
      </c>
      <c r="B107" s="437" t="s">
        <v>2639</v>
      </c>
      <c r="C107" s="437" t="s">
        <v>2641</v>
      </c>
      <c r="D107" s="442" t="s">
        <v>2642</v>
      </c>
      <c r="E107" s="446">
        <v>0</v>
      </c>
    </row>
    <row r="108" spans="1:5" s="430" customFormat="1" ht="23" x14ac:dyDescent="0.35">
      <c r="A108" s="436">
        <v>7902</v>
      </c>
      <c r="B108" s="437" t="s">
        <v>2654</v>
      </c>
      <c r="C108" s="437" t="s">
        <v>2656</v>
      </c>
      <c r="D108" s="442" t="s">
        <v>2619</v>
      </c>
      <c r="E108" s="446">
        <v>50322.78</v>
      </c>
    </row>
    <row r="109" spans="1:5" s="430" customFormat="1" ht="23" x14ac:dyDescent="0.35">
      <c r="A109" s="436">
        <v>7909</v>
      </c>
      <c r="B109" s="437" t="s">
        <v>2662</v>
      </c>
      <c r="C109" s="437" t="s">
        <v>2664</v>
      </c>
      <c r="D109" s="442" t="s">
        <v>2665</v>
      </c>
      <c r="E109" s="446">
        <v>0</v>
      </c>
    </row>
    <row r="110" spans="1:5" s="430" customFormat="1" ht="69" x14ac:dyDescent="0.35">
      <c r="A110" s="436">
        <v>7910</v>
      </c>
      <c r="B110" s="437" t="s">
        <v>2668</v>
      </c>
      <c r="C110" s="437" t="s">
        <v>2670</v>
      </c>
      <c r="D110" s="442" t="s">
        <v>2671</v>
      </c>
      <c r="E110" s="446">
        <v>59421.72</v>
      </c>
    </row>
    <row r="111" spans="1:5" s="430" customFormat="1" ht="23" x14ac:dyDescent="0.35">
      <c r="A111" s="436">
        <v>7911</v>
      </c>
      <c r="B111" s="437" t="s">
        <v>2675</v>
      </c>
      <c r="C111" s="437" t="s">
        <v>2677</v>
      </c>
      <c r="D111" s="442" t="s">
        <v>2678</v>
      </c>
      <c r="E111" s="446">
        <v>75033.8</v>
      </c>
    </row>
    <row r="112" spans="1:5" s="430" customFormat="1" ht="23" x14ac:dyDescent="0.35">
      <c r="A112" s="436">
        <v>7923</v>
      </c>
      <c r="B112" s="437" t="s">
        <v>2683</v>
      </c>
      <c r="C112" s="437" t="s">
        <v>2685</v>
      </c>
      <c r="D112" s="442" t="s">
        <v>2686</v>
      </c>
      <c r="E112" s="446">
        <v>57700.11</v>
      </c>
    </row>
    <row r="113" spans="1:5" s="430" customFormat="1" ht="23" x14ac:dyDescent="0.35">
      <c r="A113" s="436">
        <v>7926</v>
      </c>
      <c r="B113" s="437" t="s">
        <v>2654</v>
      </c>
      <c r="C113" s="437" t="s">
        <v>2690</v>
      </c>
      <c r="D113" s="442" t="s">
        <v>2691</v>
      </c>
      <c r="E113" s="446">
        <v>0</v>
      </c>
    </row>
    <row r="114" spans="1:5" s="430" customFormat="1" ht="23" x14ac:dyDescent="0.35">
      <c r="A114" s="436">
        <v>7929</v>
      </c>
      <c r="B114" s="437" t="s">
        <v>2694</v>
      </c>
      <c r="C114" s="437" t="s">
        <v>2690</v>
      </c>
      <c r="D114" s="442" t="s">
        <v>2691</v>
      </c>
      <c r="E114" s="446">
        <v>0</v>
      </c>
    </row>
    <row r="115" spans="1:5" s="430" customFormat="1" ht="23" x14ac:dyDescent="0.35">
      <c r="A115" s="436">
        <v>7930</v>
      </c>
      <c r="B115" s="437" t="s">
        <v>2696</v>
      </c>
      <c r="C115" s="437" t="s">
        <v>2690</v>
      </c>
      <c r="D115" s="442" t="s">
        <v>2691</v>
      </c>
      <c r="E115" s="446">
        <v>0</v>
      </c>
    </row>
    <row r="116" spans="1:5" s="430" customFormat="1" ht="23" x14ac:dyDescent="0.35">
      <c r="A116" s="436">
        <v>7931</v>
      </c>
      <c r="B116" s="437" t="s">
        <v>2700</v>
      </c>
      <c r="C116" s="437" t="s">
        <v>2690</v>
      </c>
      <c r="D116" s="442" t="s">
        <v>2691</v>
      </c>
      <c r="E116" s="446">
        <v>0</v>
      </c>
    </row>
    <row r="117" spans="1:5" s="430" customFormat="1" ht="23" x14ac:dyDescent="0.35">
      <c r="A117" s="436">
        <v>7932</v>
      </c>
      <c r="B117" s="437" t="s">
        <v>2704</v>
      </c>
      <c r="C117" s="437" t="s">
        <v>2690</v>
      </c>
      <c r="D117" s="442" t="s">
        <v>2691</v>
      </c>
      <c r="E117" s="446">
        <v>0</v>
      </c>
    </row>
    <row r="118" spans="1:5" s="430" customFormat="1" ht="23" x14ac:dyDescent="0.35">
      <c r="A118" s="436">
        <v>7939</v>
      </c>
      <c r="B118" s="437" t="s">
        <v>2708</v>
      </c>
      <c r="C118" s="437" t="s">
        <v>2710</v>
      </c>
      <c r="D118" s="442" t="s">
        <v>2711</v>
      </c>
      <c r="E118" s="446">
        <v>0</v>
      </c>
    </row>
    <row r="119" spans="1:5" s="430" customFormat="1" ht="57.5" x14ac:dyDescent="0.35">
      <c r="A119" s="436">
        <v>7940</v>
      </c>
      <c r="B119" s="437" t="s">
        <v>2714</v>
      </c>
      <c r="C119" s="437" t="s">
        <v>2710</v>
      </c>
      <c r="D119" s="442" t="s">
        <v>2711</v>
      </c>
      <c r="E119" s="446">
        <v>0</v>
      </c>
    </row>
    <row r="120" spans="1:5" s="430" customFormat="1" ht="23" x14ac:dyDescent="0.35">
      <c r="A120" s="436">
        <v>7941</v>
      </c>
      <c r="B120" s="437" t="s">
        <v>2719</v>
      </c>
      <c r="C120" s="437" t="s">
        <v>2710</v>
      </c>
      <c r="D120" s="442" t="s">
        <v>2711</v>
      </c>
      <c r="E120" s="446">
        <v>0</v>
      </c>
    </row>
    <row r="121" spans="1:5" s="430" customFormat="1" ht="34.5" x14ac:dyDescent="0.35">
      <c r="A121" s="436">
        <v>7948</v>
      </c>
      <c r="B121" s="437" t="s">
        <v>842</v>
      </c>
      <c r="C121" s="437" t="s">
        <v>2725</v>
      </c>
      <c r="D121" s="442" t="s">
        <v>2726</v>
      </c>
      <c r="E121" s="446">
        <v>0</v>
      </c>
    </row>
    <row r="122" spans="1:5" s="430" customFormat="1" ht="23" x14ac:dyDescent="0.35">
      <c r="A122" s="436">
        <v>7951</v>
      </c>
      <c r="B122" s="437" t="s">
        <v>2729</v>
      </c>
      <c r="C122" s="437" t="s">
        <v>2732</v>
      </c>
      <c r="D122" s="442" t="s">
        <v>2733</v>
      </c>
      <c r="E122" s="446">
        <v>72360</v>
      </c>
    </row>
    <row r="123" spans="1:5" s="430" customFormat="1" ht="23" x14ac:dyDescent="0.35">
      <c r="A123" s="436">
        <v>7953</v>
      </c>
      <c r="B123" s="437" t="s">
        <v>2738</v>
      </c>
      <c r="C123" s="437" t="s">
        <v>2740</v>
      </c>
      <c r="D123" s="442" t="s">
        <v>2741</v>
      </c>
      <c r="E123" s="446">
        <v>40000</v>
      </c>
    </row>
    <row r="124" spans="1:5" s="430" customFormat="1" ht="23" x14ac:dyDescent="0.35">
      <c r="A124" s="436">
        <v>7972</v>
      </c>
      <c r="B124" s="437" t="s">
        <v>2632</v>
      </c>
      <c r="C124" s="437" t="s">
        <v>2756</v>
      </c>
      <c r="D124" s="442" t="s">
        <v>2746</v>
      </c>
      <c r="E124" s="446">
        <v>0</v>
      </c>
    </row>
    <row r="125" spans="1:5" s="430" customFormat="1" ht="23" x14ac:dyDescent="0.35">
      <c r="A125" s="436">
        <v>7973</v>
      </c>
      <c r="B125" s="437" t="s">
        <v>2749</v>
      </c>
      <c r="C125" s="437" t="s">
        <v>2756</v>
      </c>
      <c r="D125" s="442" t="s">
        <v>2746</v>
      </c>
      <c r="E125" s="446">
        <v>0</v>
      </c>
    </row>
    <row r="126" spans="1:5" s="430" customFormat="1" ht="23" x14ac:dyDescent="0.35">
      <c r="A126" s="436">
        <v>7974</v>
      </c>
      <c r="B126" s="437" t="s">
        <v>2754</v>
      </c>
      <c r="C126" s="437" t="s">
        <v>2756</v>
      </c>
      <c r="D126" s="442" t="s">
        <v>2757</v>
      </c>
      <c r="E126" s="446">
        <v>0</v>
      </c>
    </row>
    <row r="127" spans="1:5" s="430" customFormat="1" ht="23" x14ac:dyDescent="0.35">
      <c r="A127" s="436">
        <v>7976</v>
      </c>
      <c r="B127" s="437" t="s">
        <v>2763</v>
      </c>
      <c r="C127" s="437" t="s">
        <v>2765</v>
      </c>
      <c r="D127" s="442" t="s">
        <v>2766</v>
      </c>
      <c r="E127" s="446">
        <v>0</v>
      </c>
    </row>
    <row r="128" spans="1:5" s="430" customFormat="1" ht="23" x14ac:dyDescent="0.35">
      <c r="A128" s="436">
        <v>7980</v>
      </c>
      <c r="B128" s="437" t="s">
        <v>2772</v>
      </c>
      <c r="C128" s="437" t="s">
        <v>2774</v>
      </c>
      <c r="D128" s="442" t="s">
        <v>2565</v>
      </c>
      <c r="E128" s="446">
        <v>114068.17</v>
      </c>
    </row>
    <row r="129" spans="1:5" s="430" customFormat="1" ht="23" x14ac:dyDescent="0.35">
      <c r="A129" s="436">
        <v>7981</v>
      </c>
      <c r="B129" s="437" t="s">
        <v>2778</v>
      </c>
      <c r="C129" s="437" t="s">
        <v>2780</v>
      </c>
      <c r="D129" s="442" t="s">
        <v>2781</v>
      </c>
      <c r="E129" s="446">
        <v>8866.67</v>
      </c>
    </row>
    <row r="130" spans="1:5" s="430" customFormat="1" ht="23" x14ac:dyDescent="0.35">
      <c r="A130" s="436">
        <v>8001</v>
      </c>
      <c r="B130" s="437" t="s">
        <v>2785</v>
      </c>
      <c r="C130" s="437" t="s">
        <v>2787</v>
      </c>
      <c r="D130" s="442" t="s">
        <v>2788</v>
      </c>
      <c r="E130" s="446">
        <v>0</v>
      </c>
    </row>
    <row r="131" spans="1:5" s="430" customFormat="1" ht="23" x14ac:dyDescent="0.35">
      <c r="A131" s="436">
        <v>8013</v>
      </c>
      <c r="B131" s="437" t="s">
        <v>2791</v>
      </c>
      <c r="C131" s="437" t="s">
        <v>2793</v>
      </c>
      <c r="D131" s="442" t="s">
        <v>2794</v>
      </c>
      <c r="E131" s="446">
        <v>141423.54</v>
      </c>
    </row>
    <row r="132" spans="1:5" s="430" customFormat="1" ht="23" x14ac:dyDescent="0.35">
      <c r="A132" s="436">
        <v>8020</v>
      </c>
      <c r="B132" s="437" t="s">
        <v>1030</v>
      </c>
      <c r="C132" s="437" t="s">
        <v>1032</v>
      </c>
      <c r="D132" s="442" t="s">
        <v>2802</v>
      </c>
      <c r="E132" s="446">
        <v>13250.27</v>
      </c>
    </row>
    <row r="133" spans="1:5" s="430" customFormat="1" ht="23" x14ac:dyDescent="0.35">
      <c r="A133" s="436">
        <v>8043</v>
      </c>
      <c r="B133" s="437" t="s">
        <v>2806</v>
      </c>
      <c r="C133" s="437" t="s">
        <v>2808</v>
      </c>
      <c r="D133" s="442" t="s">
        <v>2809</v>
      </c>
      <c r="E133" s="446">
        <v>31108.52</v>
      </c>
    </row>
    <row r="134" spans="1:5" s="430" customFormat="1" ht="23" x14ac:dyDescent="0.35">
      <c r="A134" s="436">
        <v>8044</v>
      </c>
      <c r="B134" s="437" t="s">
        <v>2817</v>
      </c>
      <c r="C134" s="437" t="s">
        <v>2819</v>
      </c>
      <c r="D134" s="444" t="s">
        <v>2820</v>
      </c>
      <c r="E134" s="446">
        <v>16000</v>
      </c>
    </row>
    <row r="135" spans="1:5" s="430" customFormat="1" ht="23" x14ac:dyDescent="0.35">
      <c r="A135" s="436">
        <v>8046</v>
      </c>
      <c r="B135" s="437" t="s">
        <v>2825</v>
      </c>
      <c r="C135" s="437" t="s">
        <v>2827</v>
      </c>
      <c r="D135" s="442" t="s">
        <v>2828</v>
      </c>
      <c r="E135" s="446">
        <v>20000</v>
      </c>
    </row>
    <row r="136" spans="1:5" s="430" customFormat="1" ht="23" x14ac:dyDescent="0.35">
      <c r="A136" s="436">
        <v>8072</v>
      </c>
      <c r="B136" s="437" t="s">
        <v>2834</v>
      </c>
      <c r="C136" s="437" t="s">
        <v>2836</v>
      </c>
      <c r="D136" s="442" t="s">
        <v>2837</v>
      </c>
      <c r="E136" s="446">
        <v>0</v>
      </c>
    </row>
    <row r="137" spans="1:5" s="430" customFormat="1" ht="23" x14ac:dyDescent="0.35">
      <c r="A137" s="436">
        <v>8073</v>
      </c>
      <c r="B137" s="437" t="s">
        <v>2843</v>
      </c>
      <c r="C137" s="437" t="s">
        <v>2836</v>
      </c>
      <c r="D137" s="442" t="s">
        <v>2837</v>
      </c>
      <c r="E137" s="446">
        <v>39320</v>
      </c>
    </row>
    <row r="138" spans="1:5" s="430" customFormat="1" ht="23" x14ac:dyDescent="0.35">
      <c r="A138" s="436">
        <v>8074</v>
      </c>
      <c r="B138" s="437" t="s">
        <v>2850</v>
      </c>
      <c r="C138" s="437" t="s">
        <v>2836</v>
      </c>
      <c r="D138" s="442" t="s">
        <v>2837</v>
      </c>
      <c r="E138" s="446">
        <v>87900</v>
      </c>
    </row>
    <row r="139" spans="1:5" s="430" customFormat="1" ht="23" x14ac:dyDescent="0.35">
      <c r="A139" s="436">
        <v>8075</v>
      </c>
      <c r="B139" s="437" t="s">
        <v>2854</v>
      </c>
      <c r="C139" s="437" t="s">
        <v>2836</v>
      </c>
      <c r="D139" s="442" t="s">
        <v>2837</v>
      </c>
      <c r="E139" s="446">
        <v>0</v>
      </c>
    </row>
    <row r="140" spans="1:5" s="430" customFormat="1" ht="23" x14ac:dyDescent="0.35">
      <c r="A140" s="436">
        <v>8081</v>
      </c>
      <c r="B140" s="437" t="s">
        <v>2603</v>
      </c>
      <c r="C140" s="437" t="s">
        <v>2859</v>
      </c>
      <c r="D140" s="442" t="s">
        <v>2860</v>
      </c>
      <c r="E140" s="446">
        <v>0</v>
      </c>
    </row>
    <row r="141" spans="1:5" s="430" customFormat="1" ht="23" x14ac:dyDescent="0.35">
      <c r="A141" s="436">
        <v>8082</v>
      </c>
      <c r="B141" s="437" t="s">
        <v>2863</v>
      </c>
      <c r="C141" s="437" t="s">
        <v>2865</v>
      </c>
      <c r="D141" s="442" t="s">
        <v>2866</v>
      </c>
      <c r="E141" s="446">
        <v>24350.14</v>
      </c>
    </row>
    <row r="142" spans="1:5" s="430" customFormat="1" ht="23" x14ac:dyDescent="0.35">
      <c r="A142" s="436">
        <v>8096</v>
      </c>
      <c r="B142" s="437" t="s">
        <v>2872</v>
      </c>
      <c r="C142" s="437" t="s">
        <v>2836</v>
      </c>
      <c r="D142" s="442" t="s">
        <v>2837</v>
      </c>
      <c r="E142" s="446">
        <v>0</v>
      </c>
    </row>
    <row r="143" spans="1:5" s="430" customFormat="1" ht="23" x14ac:dyDescent="0.35">
      <c r="A143" s="436">
        <v>8116</v>
      </c>
      <c r="B143" s="437" t="s">
        <v>2875</v>
      </c>
      <c r="C143" s="437" t="s">
        <v>2877</v>
      </c>
      <c r="D143" s="442" t="s">
        <v>2878</v>
      </c>
      <c r="E143" s="446">
        <v>1609.84</v>
      </c>
    </row>
    <row r="144" spans="1:5" s="430" customFormat="1" ht="23" x14ac:dyDescent="0.35">
      <c r="A144" s="436">
        <v>8124</v>
      </c>
      <c r="B144" s="437" t="s">
        <v>2887</v>
      </c>
      <c r="C144" s="437" t="s">
        <v>2889</v>
      </c>
      <c r="D144" s="442" t="s">
        <v>2890</v>
      </c>
      <c r="E144" s="446">
        <v>2098</v>
      </c>
    </row>
    <row r="145" spans="1:5" s="430" customFormat="1" ht="23" x14ac:dyDescent="0.35">
      <c r="A145" s="436">
        <v>8125</v>
      </c>
      <c r="B145" s="437" t="s">
        <v>2898</v>
      </c>
      <c r="C145" s="437" t="s">
        <v>2900</v>
      </c>
      <c r="D145" s="442" t="s">
        <v>2901</v>
      </c>
      <c r="E145" s="446">
        <v>0</v>
      </c>
    </row>
    <row r="146" spans="1:5" s="430" customFormat="1" ht="23" x14ac:dyDescent="0.35">
      <c r="A146" s="436">
        <v>8126</v>
      </c>
      <c r="B146" s="437" t="s">
        <v>2905</v>
      </c>
      <c r="C146" s="437" t="s">
        <v>2907</v>
      </c>
      <c r="D146" s="442" t="s">
        <v>2908</v>
      </c>
      <c r="E146" s="446">
        <v>5024.38</v>
      </c>
    </row>
    <row r="147" spans="1:5" s="430" customFormat="1" ht="23" x14ac:dyDescent="0.35">
      <c r="A147" s="436">
        <v>8135</v>
      </c>
      <c r="B147" s="437" t="s">
        <v>2914</v>
      </c>
      <c r="C147" s="437" t="s">
        <v>2916</v>
      </c>
      <c r="D147" s="442" t="s">
        <v>2917</v>
      </c>
      <c r="E147" s="446">
        <v>18345.599999999999</v>
      </c>
    </row>
    <row r="148" spans="1:5" s="430" customFormat="1" ht="23" x14ac:dyDescent="0.35">
      <c r="A148" s="436">
        <v>8140</v>
      </c>
      <c r="B148" s="437" t="s">
        <v>2922</v>
      </c>
      <c r="C148" s="437" t="s">
        <v>2924</v>
      </c>
      <c r="D148" s="442" t="s">
        <v>2925</v>
      </c>
      <c r="E148" s="446">
        <v>8640</v>
      </c>
    </row>
    <row r="149" spans="1:5" s="430" customFormat="1" ht="23" x14ac:dyDescent="0.35">
      <c r="A149" s="436">
        <v>8141</v>
      </c>
      <c r="B149" s="437" t="s">
        <v>1340</v>
      </c>
      <c r="C149" s="437" t="s">
        <v>2933</v>
      </c>
      <c r="D149" s="442" t="s">
        <v>2934</v>
      </c>
      <c r="E149" s="446">
        <v>2000</v>
      </c>
    </row>
    <row r="150" spans="1:5" s="430" customFormat="1" ht="23" x14ac:dyDescent="0.35">
      <c r="A150" s="436">
        <v>8143</v>
      </c>
      <c r="B150" s="437" t="s">
        <v>2940</v>
      </c>
      <c r="C150" s="437" t="s">
        <v>2942</v>
      </c>
      <c r="D150" s="442" t="s">
        <v>2943</v>
      </c>
      <c r="E150" s="446">
        <v>2000</v>
      </c>
    </row>
    <row r="151" spans="1:5" s="430" customFormat="1" ht="34.5" x14ac:dyDescent="0.35">
      <c r="A151" s="436">
        <v>8144</v>
      </c>
      <c r="B151" s="437" t="s">
        <v>2949</v>
      </c>
      <c r="C151" s="437" t="s">
        <v>2952</v>
      </c>
      <c r="D151" s="442" t="s">
        <v>2953</v>
      </c>
      <c r="E151" s="446">
        <v>10975.54</v>
      </c>
    </row>
    <row r="152" spans="1:5" s="430" customFormat="1" ht="23" x14ac:dyDescent="0.35">
      <c r="A152" s="436">
        <v>8145</v>
      </c>
      <c r="B152" s="437" t="s">
        <v>2959</v>
      </c>
      <c r="C152" s="437" t="s">
        <v>2961</v>
      </c>
      <c r="D152" s="442" t="s">
        <v>2943</v>
      </c>
      <c r="E152" s="446">
        <v>1891.9</v>
      </c>
    </row>
    <row r="153" spans="1:5" s="430" customFormat="1" ht="23" x14ac:dyDescent="0.35">
      <c r="A153" s="436">
        <v>8146</v>
      </c>
      <c r="B153" s="437" t="s">
        <v>2966</v>
      </c>
      <c r="C153" s="437" t="s">
        <v>2961</v>
      </c>
      <c r="D153" s="442" t="s">
        <v>2934</v>
      </c>
      <c r="E153" s="446">
        <v>4000</v>
      </c>
    </row>
    <row r="154" spans="1:5" s="430" customFormat="1" ht="23" x14ac:dyDescent="0.35">
      <c r="A154" s="436">
        <v>8148</v>
      </c>
      <c r="B154" s="437" t="s">
        <v>2973</v>
      </c>
      <c r="C154" s="437" t="s">
        <v>2975</v>
      </c>
      <c r="D154" s="442" t="s">
        <v>2976</v>
      </c>
      <c r="E154" s="446">
        <v>2000</v>
      </c>
    </row>
    <row r="155" spans="1:5" s="430" customFormat="1" ht="23" x14ac:dyDescent="0.35">
      <c r="A155" s="436">
        <v>8150</v>
      </c>
      <c r="B155" s="437" t="s">
        <v>2982</v>
      </c>
      <c r="C155" s="437" t="s">
        <v>2984</v>
      </c>
      <c r="D155" s="442" t="s">
        <v>2943</v>
      </c>
      <c r="E155" s="446">
        <v>2000</v>
      </c>
    </row>
    <row r="156" spans="1:5" s="430" customFormat="1" ht="23" x14ac:dyDescent="0.35">
      <c r="A156" s="436">
        <v>8151</v>
      </c>
      <c r="B156" s="437" t="s">
        <v>2376</v>
      </c>
      <c r="C156" s="437" t="s">
        <v>2378</v>
      </c>
      <c r="D156" s="442" t="s">
        <v>2990</v>
      </c>
      <c r="E156" s="446">
        <v>2000</v>
      </c>
    </row>
    <row r="157" spans="1:5" s="430" customFormat="1" ht="23" x14ac:dyDescent="0.35">
      <c r="A157" s="436">
        <v>8152</v>
      </c>
      <c r="B157" s="437" t="s">
        <v>2997</v>
      </c>
      <c r="C157" s="437" t="s">
        <v>2999</v>
      </c>
      <c r="D157" s="442" t="s">
        <v>2943</v>
      </c>
      <c r="E157" s="446">
        <v>2000</v>
      </c>
    </row>
    <row r="158" spans="1:5" s="430" customFormat="1" ht="23" x14ac:dyDescent="0.35">
      <c r="A158" s="436">
        <v>8154</v>
      </c>
      <c r="B158" s="437" t="s">
        <v>3005</v>
      </c>
      <c r="C158" s="437" t="s">
        <v>3007</v>
      </c>
      <c r="D158" s="442" t="s">
        <v>2943</v>
      </c>
      <c r="E158" s="446">
        <v>2000</v>
      </c>
    </row>
    <row r="159" spans="1:5" s="430" customFormat="1" ht="23" x14ac:dyDescent="0.35">
      <c r="A159" s="436">
        <v>8155</v>
      </c>
      <c r="B159" s="437" t="s">
        <v>3014</v>
      </c>
      <c r="C159" s="437" t="s">
        <v>3016</v>
      </c>
      <c r="D159" s="442" t="s">
        <v>3017</v>
      </c>
      <c r="E159" s="446">
        <v>10000</v>
      </c>
    </row>
    <row r="160" spans="1:5" s="430" customFormat="1" ht="23" x14ac:dyDescent="0.35">
      <c r="A160" s="436">
        <v>8156</v>
      </c>
      <c r="B160" s="437" t="s">
        <v>3028</v>
      </c>
      <c r="C160" s="437" t="s">
        <v>3030</v>
      </c>
      <c r="D160" s="442" t="s">
        <v>2976</v>
      </c>
      <c r="E160" s="446">
        <v>2000</v>
      </c>
    </row>
    <row r="161" spans="1:5" s="430" customFormat="1" ht="23" x14ac:dyDescent="0.35">
      <c r="A161" s="436">
        <v>8157</v>
      </c>
      <c r="B161" s="437" t="s">
        <v>3036</v>
      </c>
      <c r="C161" s="437" t="s">
        <v>3038</v>
      </c>
      <c r="D161" s="442" t="s">
        <v>2976</v>
      </c>
      <c r="E161" s="446">
        <v>2000</v>
      </c>
    </row>
    <row r="162" spans="1:5" s="430" customFormat="1" ht="23" x14ac:dyDescent="0.35">
      <c r="A162" s="436">
        <v>8158</v>
      </c>
      <c r="B162" s="437" t="s">
        <v>3045</v>
      </c>
      <c r="C162" s="437" t="s">
        <v>3030</v>
      </c>
      <c r="D162" s="442" t="s">
        <v>2976</v>
      </c>
      <c r="E162" s="446">
        <v>2000</v>
      </c>
    </row>
    <row r="163" spans="1:5" s="430" customFormat="1" ht="23" x14ac:dyDescent="0.35">
      <c r="A163" s="436">
        <v>8159</v>
      </c>
      <c r="B163" s="437" t="s">
        <v>3053</v>
      </c>
      <c r="C163" s="437" t="s">
        <v>3055</v>
      </c>
      <c r="D163" s="442" t="s">
        <v>3056</v>
      </c>
      <c r="E163" s="446">
        <v>96550</v>
      </c>
    </row>
    <row r="164" spans="1:5" s="430" customFormat="1" ht="23" x14ac:dyDescent="0.35">
      <c r="A164" s="436">
        <v>8160</v>
      </c>
      <c r="B164" s="437" t="s">
        <v>3063</v>
      </c>
      <c r="C164" s="437" t="s">
        <v>3066</v>
      </c>
      <c r="D164" s="442" t="s">
        <v>3067</v>
      </c>
      <c r="E164" s="446">
        <v>7000</v>
      </c>
    </row>
    <row r="165" spans="1:5" s="430" customFormat="1" ht="23" x14ac:dyDescent="0.35">
      <c r="A165" s="436">
        <v>8161</v>
      </c>
      <c r="B165" s="437" t="s">
        <v>3073</v>
      </c>
      <c r="C165" s="437" t="s">
        <v>3075</v>
      </c>
      <c r="D165" s="442" t="s">
        <v>3076</v>
      </c>
      <c r="E165" s="446">
        <v>10350</v>
      </c>
    </row>
    <row r="166" spans="1:5" s="430" customFormat="1" ht="23" x14ac:dyDescent="0.35">
      <c r="A166" s="436">
        <v>8162</v>
      </c>
      <c r="B166" s="437" t="s">
        <v>3082</v>
      </c>
      <c r="C166" s="437" t="s">
        <v>3084</v>
      </c>
      <c r="D166" s="442" t="s">
        <v>3085</v>
      </c>
      <c r="E166" s="446">
        <v>3500</v>
      </c>
    </row>
    <row r="167" spans="1:5" s="430" customFormat="1" ht="23" x14ac:dyDescent="0.35">
      <c r="A167" s="436">
        <v>8163</v>
      </c>
      <c r="B167" s="437" t="s">
        <v>3092</v>
      </c>
      <c r="C167" s="437" t="s">
        <v>3084</v>
      </c>
      <c r="D167" s="442" t="s">
        <v>3085</v>
      </c>
      <c r="E167" s="446">
        <v>3500</v>
      </c>
    </row>
    <row r="168" spans="1:5" s="430" customFormat="1" ht="23" x14ac:dyDescent="0.35">
      <c r="A168" s="436">
        <v>8164</v>
      </c>
      <c r="B168" s="437" t="s">
        <v>3099</v>
      </c>
      <c r="C168" s="437" t="s">
        <v>2900</v>
      </c>
      <c r="D168" s="442" t="s">
        <v>3101</v>
      </c>
      <c r="E168" s="446">
        <v>406595.18</v>
      </c>
    </row>
    <row r="169" spans="1:5" s="430" customFormat="1" ht="23" x14ac:dyDescent="0.35">
      <c r="A169" s="436">
        <v>8165</v>
      </c>
      <c r="B169" s="437" t="s">
        <v>2033</v>
      </c>
      <c r="C169" s="437" t="s">
        <v>2035</v>
      </c>
      <c r="D169" s="442" t="s">
        <v>3105</v>
      </c>
      <c r="E169" s="446">
        <v>17256.82</v>
      </c>
    </row>
    <row r="170" spans="1:5" s="430" customFormat="1" ht="23" x14ac:dyDescent="0.35">
      <c r="A170" s="436">
        <v>8166</v>
      </c>
      <c r="B170" s="437" t="s">
        <v>3109</v>
      </c>
      <c r="C170" s="437" t="s">
        <v>3111</v>
      </c>
      <c r="D170" s="442" t="s">
        <v>3112</v>
      </c>
      <c r="E170" s="446">
        <v>13808.57</v>
      </c>
    </row>
    <row r="171" spans="1:5" s="430" customFormat="1" ht="23" x14ac:dyDescent="0.35">
      <c r="A171" s="436">
        <v>8167</v>
      </c>
      <c r="B171" s="437" t="s">
        <v>3115</v>
      </c>
      <c r="C171" s="437" t="s">
        <v>3117</v>
      </c>
      <c r="D171" s="442" t="s">
        <v>3118</v>
      </c>
      <c r="E171" s="446">
        <v>10200</v>
      </c>
    </row>
    <row r="172" spans="1:5" s="430" customFormat="1" ht="23" x14ac:dyDescent="0.35">
      <c r="A172" s="436">
        <v>8168</v>
      </c>
      <c r="B172" s="437" t="s">
        <v>3123</v>
      </c>
      <c r="C172" s="437" t="s">
        <v>3125</v>
      </c>
      <c r="D172" s="442" t="s">
        <v>3126</v>
      </c>
      <c r="E172" s="446">
        <v>8300</v>
      </c>
    </row>
    <row r="173" spans="1:5" s="430" customFormat="1" ht="23" x14ac:dyDescent="0.35">
      <c r="A173" s="436">
        <v>8169</v>
      </c>
      <c r="B173" s="437" t="s">
        <v>1008</v>
      </c>
      <c r="C173" s="437" t="s">
        <v>3132</v>
      </c>
      <c r="D173" s="442" t="s">
        <v>3133</v>
      </c>
      <c r="E173" s="446">
        <v>28000</v>
      </c>
    </row>
    <row r="174" spans="1:5" s="430" customFormat="1" ht="23" x14ac:dyDescent="0.35">
      <c r="A174" s="436">
        <v>8170</v>
      </c>
      <c r="B174" s="437" t="s">
        <v>3140</v>
      </c>
      <c r="C174" s="437" t="s">
        <v>3142</v>
      </c>
      <c r="D174" s="442" t="s">
        <v>3143</v>
      </c>
      <c r="E174" s="446">
        <v>18000</v>
      </c>
    </row>
    <row r="175" spans="1:5" s="430" customFormat="1" ht="23" x14ac:dyDescent="0.35">
      <c r="A175" s="436">
        <v>8171</v>
      </c>
      <c r="B175" s="437" t="s">
        <v>3149</v>
      </c>
      <c r="C175" s="437" t="s">
        <v>3151</v>
      </c>
      <c r="D175" s="442" t="s">
        <v>3152</v>
      </c>
      <c r="E175" s="446">
        <v>2000</v>
      </c>
    </row>
    <row r="176" spans="1:5" s="430" customFormat="1" ht="23" x14ac:dyDescent="0.35">
      <c r="A176" s="436">
        <v>8172</v>
      </c>
      <c r="B176" s="437" t="s">
        <v>3158</v>
      </c>
      <c r="C176" s="437" t="s">
        <v>3151</v>
      </c>
      <c r="D176" s="442" t="s">
        <v>3160</v>
      </c>
      <c r="E176" s="446">
        <v>2000</v>
      </c>
    </row>
    <row r="177" spans="1:5" s="430" customFormat="1" ht="23" x14ac:dyDescent="0.35">
      <c r="A177" s="436">
        <v>8173</v>
      </c>
      <c r="B177" s="437" t="s">
        <v>3164</v>
      </c>
      <c r="C177" s="437" t="s">
        <v>3166</v>
      </c>
      <c r="D177" s="442" t="s">
        <v>3167</v>
      </c>
      <c r="E177" s="446">
        <v>0</v>
      </c>
    </row>
    <row r="178" spans="1:5" s="430" customFormat="1" ht="23" x14ac:dyDescent="0.35">
      <c r="A178" s="436">
        <v>8174</v>
      </c>
      <c r="B178" s="437" t="s">
        <v>3174</v>
      </c>
      <c r="C178" s="437" t="s">
        <v>3084</v>
      </c>
      <c r="D178" s="442" t="s">
        <v>3176</v>
      </c>
      <c r="E178" s="446">
        <v>2000</v>
      </c>
    </row>
    <row r="179" spans="1:5" s="430" customFormat="1" ht="23" x14ac:dyDescent="0.35">
      <c r="A179" s="436">
        <v>8176</v>
      </c>
      <c r="B179" s="437" t="s">
        <v>2597</v>
      </c>
      <c r="C179" s="437" t="s">
        <v>3182</v>
      </c>
      <c r="D179" s="442" t="s">
        <v>3183</v>
      </c>
      <c r="E179" s="446">
        <v>35664.76</v>
      </c>
    </row>
    <row r="180" spans="1:5" s="430" customFormat="1" ht="23" x14ac:dyDescent="0.35">
      <c r="A180" s="436">
        <v>8177</v>
      </c>
      <c r="B180" s="437" t="s">
        <v>3187</v>
      </c>
      <c r="C180" s="437" t="s">
        <v>3189</v>
      </c>
      <c r="D180" s="442" t="s">
        <v>3152</v>
      </c>
      <c r="E180" s="446">
        <v>7920</v>
      </c>
    </row>
    <row r="181" spans="1:5" s="430" customFormat="1" ht="23" x14ac:dyDescent="0.35">
      <c r="A181" s="436">
        <v>8179</v>
      </c>
      <c r="B181" s="437" t="s">
        <v>3195</v>
      </c>
      <c r="C181" s="437" t="s">
        <v>3197</v>
      </c>
      <c r="D181" s="442" t="s">
        <v>3198</v>
      </c>
      <c r="E181" s="446">
        <v>4930</v>
      </c>
    </row>
    <row r="182" spans="1:5" s="430" customFormat="1" ht="23" x14ac:dyDescent="0.35">
      <c r="A182" s="436">
        <v>8180</v>
      </c>
      <c r="B182" s="437" t="s">
        <v>854</v>
      </c>
      <c r="C182" s="437" t="s">
        <v>3205</v>
      </c>
      <c r="D182" s="442" t="s">
        <v>3206</v>
      </c>
      <c r="E182" s="446">
        <v>10000</v>
      </c>
    </row>
    <row r="183" spans="1:5" s="430" customFormat="1" ht="23" x14ac:dyDescent="0.35">
      <c r="A183" s="436">
        <v>8181</v>
      </c>
      <c r="B183" s="437" t="s">
        <v>3210</v>
      </c>
      <c r="C183" s="437" t="s">
        <v>3205</v>
      </c>
      <c r="D183" s="442" t="s">
        <v>3212</v>
      </c>
      <c r="E183" s="446">
        <v>10000</v>
      </c>
    </row>
    <row r="184" spans="1:5" s="430" customFormat="1" ht="23" x14ac:dyDescent="0.35">
      <c r="A184" s="436">
        <v>8182</v>
      </c>
      <c r="B184" s="437" t="s">
        <v>3218</v>
      </c>
      <c r="C184" s="437" t="s">
        <v>3220</v>
      </c>
      <c r="D184" s="442" t="s">
        <v>3221</v>
      </c>
      <c r="E184" s="446">
        <v>6100</v>
      </c>
    </row>
    <row r="185" spans="1:5" s="430" customFormat="1" ht="23" x14ac:dyDescent="0.35">
      <c r="A185" s="436">
        <v>8183</v>
      </c>
      <c r="B185" s="437" t="s">
        <v>3227</v>
      </c>
      <c r="C185" s="437" t="s">
        <v>3229</v>
      </c>
      <c r="D185" s="442" t="s">
        <v>3230</v>
      </c>
      <c r="E185" s="446">
        <v>2000</v>
      </c>
    </row>
    <row r="186" spans="1:5" s="430" customFormat="1" ht="23" x14ac:dyDescent="0.35">
      <c r="A186" s="436">
        <v>8184</v>
      </c>
      <c r="B186" s="437" t="s">
        <v>3236</v>
      </c>
      <c r="C186" s="437" t="s">
        <v>3205</v>
      </c>
      <c r="D186" s="442" t="s">
        <v>3239</v>
      </c>
      <c r="E186" s="446">
        <v>8000</v>
      </c>
    </row>
    <row r="187" spans="1:5" s="430" customFormat="1" ht="23" x14ac:dyDescent="0.35">
      <c r="A187" s="436">
        <v>8185</v>
      </c>
      <c r="B187" s="437" t="s">
        <v>3245</v>
      </c>
      <c r="C187" s="437" t="s">
        <v>3247</v>
      </c>
      <c r="D187" s="442" t="s">
        <v>3248</v>
      </c>
      <c r="E187" s="446">
        <v>35900</v>
      </c>
    </row>
    <row r="188" spans="1:5" s="430" customFormat="1" ht="23" x14ac:dyDescent="0.35">
      <c r="A188" s="436">
        <v>8189</v>
      </c>
      <c r="B188" s="437" t="s">
        <v>3254</v>
      </c>
      <c r="C188" s="437" t="s">
        <v>2491</v>
      </c>
      <c r="D188" s="442" t="s">
        <v>3255</v>
      </c>
      <c r="E188" s="446">
        <v>31105.48</v>
      </c>
    </row>
    <row r="189" spans="1:5" s="430" customFormat="1" ht="23" x14ac:dyDescent="0.35">
      <c r="A189" s="436">
        <v>8190</v>
      </c>
      <c r="B189" s="437" t="s">
        <v>3259</v>
      </c>
      <c r="C189" s="437" t="s">
        <v>3261</v>
      </c>
      <c r="D189" s="442" t="s">
        <v>3262</v>
      </c>
      <c r="E189" s="446">
        <v>6000</v>
      </c>
    </row>
    <row r="190" spans="1:5" s="430" customFormat="1" ht="23" x14ac:dyDescent="0.35">
      <c r="A190" s="436">
        <v>8197</v>
      </c>
      <c r="B190" s="437" t="s">
        <v>3282</v>
      </c>
      <c r="C190" s="437" t="s">
        <v>3284</v>
      </c>
      <c r="D190" s="442" t="s">
        <v>3285</v>
      </c>
      <c r="E190" s="446">
        <v>6875</v>
      </c>
    </row>
    <row r="191" spans="1:5" s="430" customFormat="1" ht="23" x14ac:dyDescent="0.35">
      <c r="A191" s="436">
        <v>8199</v>
      </c>
      <c r="B191" s="437" t="s">
        <v>2286</v>
      </c>
      <c r="C191" s="437" t="s">
        <v>3291</v>
      </c>
      <c r="D191" s="442" t="s">
        <v>3292</v>
      </c>
      <c r="E191" s="446">
        <v>35266.5</v>
      </c>
    </row>
    <row r="192" spans="1:5" s="430" customFormat="1" ht="23" x14ac:dyDescent="0.35">
      <c r="A192" s="436">
        <v>8200</v>
      </c>
      <c r="B192" s="437" t="s">
        <v>3298</v>
      </c>
      <c r="C192" s="437" t="s">
        <v>3301</v>
      </c>
      <c r="D192" s="442" t="s">
        <v>3085</v>
      </c>
      <c r="E192" s="446">
        <v>10094.619999999999</v>
      </c>
    </row>
    <row r="193" spans="1:5" s="430" customFormat="1" ht="23" x14ac:dyDescent="0.35">
      <c r="A193" s="436">
        <v>8201</v>
      </c>
      <c r="B193" s="437" t="s">
        <v>3308</v>
      </c>
      <c r="C193" s="437" t="s">
        <v>3309</v>
      </c>
      <c r="D193" s="442" t="s">
        <v>3310</v>
      </c>
      <c r="E193" s="446">
        <v>1500</v>
      </c>
    </row>
    <row r="194" spans="1:5" s="430" customFormat="1" ht="23" x14ac:dyDescent="0.35">
      <c r="A194" s="436">
        <v>8207</v>
      </c>
      <c r="B194" s="437" t="s">
        <v>3315</v>
      </c>
      <c r="C194" s="437" t="s">
        <v>3317</v>
      </c>
      <c r="D194" s="442" t="s">
        <v>3318</v>
      </c>
      <c r="E194" s="446">
        <v>20000</v>
      </c>
    </row>
    <row r="195" spans="1:5" s="430" customFormat="1" ht="23" x14ac:dyDescent="0.35">
      <c r="A195" s="436">
        <v>8208</v>
      </c>
      <c r="B195" s="437" t="s">
        <v>2556</v>
      </c>
      <c r="C195" s="437" t="s">
        <v>3325</v>
      </c>
      <c r="D195" s="442" t="s">
        <v>3326</v>
      </c>
      <c r="E195" s="446">
        <v>26800</v>
      </c>
    </row>
    <row r="196" spans="1:5" s="430" customFormat="1" ht="23" x14ac:dyDescent="0.35">
      <c r="A196" s="436">
        <v>8213</v>
      </c>
      <c r="B196" s="437" t="s">
        <v>3335</v>
      </c>
      <c r="C196" s="437" t="s">
        <v>3337</v>
      </c>
      <c r="D196" s="442" t="s">
        <v>3338</v>
      </c>
      <c r="E196" s="446">
        <v>12000</v>
      </c>
    </row>
    <row r="197" spans="1:5" s="430" customFormat="1" ht="23" x14ac:dyDescent="0.35">
      <c r="A197" s="436">
        <v>8214</v>
      </c>
      <c r="B197" s="437" t="s">
        <v>3344</v>
      </c>
      <c r="C197" s="437" t="s">
        <v>3346</v>
      </c>
      <c r="D197" s="442" t="s">
        <v>3347</v>
      </c>
      <c r="E197" s="446">
        <v>60000</v>
      </c>
    </row>
    <row r="198" spans="1:5" s="430" customFormat="1" ht="23" x14ac:dyDescent="0.35">
      <c r="A198" s="436">
        <v>8215</v>
      </c>
      <c r="B198" s="437" t="s">
        <v>3353</v>
      </c>
      <c r="C198" s="437" t="s">
        <v>3355</v>
      </c>
      <c r="D198" s="442" t="s">
        <v>3221</v>
      </c>
      <c r="E198" s="446">
        <v>16000</v>
      </c>
    </row>
    <row r="199" spans="1:5" s="430" customFormat="1" ht="23" x14ac:dyDescent="0.35">
      <c r="A199" s="436">
        <v>8217</v>
      </c>
      <c r="B199" s="437" t="s">
        <v>3361</v>
      </c>
      <c r="C199" s="437" t="s">
        <v>3364</v>
      </c>
      <c r="D199" s="442" t="s">
        <v>3365</v>
      </c>
      <c r="E199" s="446">
        <v>6000</v>
      </c>
    </row>
    <row r="200" spans="1:5" s="430" customFormat="1" ht="23" x14ac:dyDescent="0.35">
      <c r="A200" s="436">
        <v>8218</v>
      </c>
      <c r="B200" s="437" t="s">
        <v>3372</v>
      </c>
      <c r="C200" s="437" t="s">
        <v>3374</v>
      </c>
      <c r="D200" s="442" t="s">
        <v>3221</v>
      </c>
      <c r="E200" s="446">
        <v>1650</v>
      </c>
    </row>
    <row r="201" spans="1:5" s="430" customFormat="1" ht="23" x14ac:dyDescent="0.35">
      <c r="A201" s="436">
        <v>8219</v>
      </c>
      <c r="B201" s="437" t="s">
        <v>3380</v>
      </c>
      <c r="C201" s="437" t="s">
        <v>3382</v>
      </c>
      <c r="D201" s="442" t="s">
        <v>3383</v>
      </c>
      <c r="E201" s="446">
        <v>15000</v>
      </c>
    </row>
    <row r="202" spans="1:5" s="430" customFormat="1" ht="23" x14ac:dyDescent="0.35">
      <c r="A202" s="436">
        <v>8220</v>
      </c>
      <c r="B202" s="437" t="s">
        <v>3389</v>
      </c>
      <c r="C202" s="437" t="s">
        <v>3391</v>
      </c>
      <c r="D202" s="442" t="s">
        <v>3392</v>
      </c>
      <c r="E202" s="446">
        <v>15000</v>
      </c>
    </row>
    <row r="203" spans="1:5" s="430" customFormat="1" ht="23" x14ac:dyDescent="0.35">
      <c r="A203" s="436">
        <v>8221</v>
      </c>
      <c r="B203" s="437" t="s">
        <v>3398</v>
      </c>
      <c r="C203" s="437" t="s">
        <v>3400</v>
      </c>
      <c r="D203" s="442" t="s">
        <v>3365</v>
      </c>
      <c r="E203" s="446">
        <v>2000</v>
      </c>
    </row>
    <row r="204" spans="1:5" s="430" customFormat="1" ht="23" x14ac:dyDescent="0.35">
      <c r="A204" s="436">
        <v>8222</v>
      </c>
      <c r="B204" s="437" t="s">
        <v>3406</v>
      </c>
      <c r="C204" s="437" t="s">
        <v>3408</v>
      </c>
      <c r="D204" s="442" t="s">
        <v>3409</v>
      </c>
      <c r="E204" s="446">
        <v>6281.08</v>
      </c>
    </row>
    <row r="205" spans="1:5" s="430" customFormat="1" ht="23" x14ac:dyDescent="0.35">
      <c r="A205" s="436">
        <v>8227</v>
      </c>
      <c r="B205" s="437" t="s">
        <v>3420</v>
      </c>
      <c r="C205" s="437" t="s">
        <v>3417</v>
      </c>
      <c r="D205" s="442" t="s">
        <v>3418</v>
      </c>
      <c r="E205" s="446">
        <v>0</v>
      </c>
    </row>
    <row r="206" spans="1:5" s="430" customFormat="1" ht="23" x14ac:dyDescent="0.35">
      <c r="A206" s="436">
        <v>8228</v>
      </c>
      <c r="B206" s="437" t="s">
        <v>3424</v>
      </c>
      <c r="C206" s="437" t="s">
        <v>3426</v>
      </c>
      <c r="D206" s="442" t="s">
        <v>3427</v>
      </c>
      <c r="E206" s="446">
        <v>450</v>
      </c>
    </row>
    <row r="207" spans="1:5" s="430" customFormat="1" ht="23" x14ac:dyDescent="0.35">
      <c r="A207" s="436">
        <v>8229</v>
      </c>
      <c r="B207" s="437" t="s">
        <v>1672</v>
      </c>
      <c r="C207" s="437" t="s">
        <v>3434</v>
      </c>
      <c r="D207" s="442" t="s">
        <v>3435</v>
      </c>
      <c r="E207" s="446">
        <v>4000</v>
      </c>
    </row>
    <row r="208" spans="1:5" s="430" customFormat="1" ht="23" x14ac:dyDescent="0.35">
      <c r="A208" s="436">
        <v>8230</v>
      </c>
      <c r="B208" s="437" t="s">
        <v>3353</v>
      </c>
      <c r="C208" s="437" t="s">
        <v>3440</v>
      </c>
      <c r="D208" s="442" t="s">
        <v>3441</v>
      </c>
      <c r="E208" s="446">
        <v>6281.08</v>
      </c>
    </row>
    <row r="209" spans="1:5" s="430" customFormat="1" ht="23" x14ac:dyDescent="0.35">
      <c r="A209" s="436">
        <v>8231</v>
      </c>
      <c r="B209" s="437" t="s">
        <v>3447</v>
      </c>
      <c r="C209" s="437" t="s">
        <v>3449</v>
      </c>
      <c r="D209" s="442" t="s">
        <v>3450</v>
      </c>
      <c r="E209" s="446">
        <v>2700</v>
      </c>
    </row>
    <row r="210" spans="1:5" s="430" customFormat="1" ht="23" x14ac:dyDescent="0.35">
      <c r="A210" s="436">
        <v>8232</v>
      </c>
      <c r="B210" s="437" t="s">
        <v>3398</v>
      </c>
      <c r="C210" s="437" t="s">
        <v>3455</v>
      </c>
      <c r="D210" s="442" t="s">
        <v>3365</v>
      </c>
      <c r="E210" s="446">
        <v>2000</v>
      </c>
    </row>
    <row r="211" spans="1:5" s="430" customFormat="1" ht="23" x14ac:dyDescent="0.35">
      <c r="A211" s="436">
        <v>8233</v>
      </c>
      <c r="B211" s="437" t="s">
        <v>3458</v>
      </c>
      <c r="C211" s="437" t="s">
        <v>3460</v>
      </c>
      <c r="D211" s="442" t="s">
        <v>3461</v>
      </c>
      <c r="E211" s="446">
        <v>11720</v>
      </c>
    </row>
    <row r="212" spans="1:5" s="430" customFormat="1" ht="23" x14ac:dyDescent="0.35">
      <c r="A212" s="436">
        <v>8234</v>
      </c>
      <c r="B212" s="437" t="s">
        <v>3467</v>
      </c>
      <c r="C212" s="437" t="s">
        <v>3469</v>
      </c>
      <c r="D212" s="442" t="s">
        <v>3470</v>
      </c>
      <c r="E212" s="446">
        <v>8800</v>
      </c>
    </row>
    <row r="213" spans="1:5" s="430" customFormat="1" ht="23" x14ac:dyDescent="0.35">
      <c r="A213" s="436">
        <v>8237</v>
      </c>
      <c r="B213" s="437" t="s">
        <v>880</v>
      </c>
      <c r="C213" s="437" t="s">
        <v>3480</v>
      </c>
      <c r="D213" s="442" t="s">
        <v>3481</v>
      </c>
      <c r="E213" s="446">
        <v>15000</v>
      </c>
    </row>
    <row r="214" spans="1:5" s="430" customFormat="1" ht="23" x14ac:dyDescent="0.35">
      <c r="A214" s="436">
        <v>8238</v>
      </c>
      <c r="B214" s="437" t="s">
        <v>3488</v>
      </c>
      <c r="C214" s="437" t="s">
        <v>3490</v>
      </c>
      <c r="D214" s="442" t="s">
        <v>3491</v>
      </c>
      <c r="E214" s="446">
        <v>1500</v>
      </c>
    </row>
    <row r="215" spans="1:5" s="430" customFormat="1" ht="23" x14ac:dyDescent="0.35">
      <c r="A215" s="436">
        <v>8244</v>
      </c>
      <c r="B215" s="437" t="s">
        <v>3503</v>
      </c>
      <c r="C215" s="437" t="s">
        <v>3505</v>
      </c>
      <c r="D215" s="442" t="s">
        <v>3506</v>
      </c>
      <c r="E215" s="446">
        <v>5000</v>
      </c>
    </row>
    <row r="216" spans="1:5" s="430" customFormat="1" ht="23" x14ac:dyDescent="0.35">
      <c r="A216" s="436">
        <v>8245</v>
      </c>
      <c r="B216" s="437" t="s">
        <v>3512</v>
      </c>
      <c r="C216" s="437" t="s">
        <v>3514</v>
      </c>
      <c r="D216" s="442" t="s">
        <v>3515</v>
      </c>
      <c r="E216" s="446">
        <v>4000</v>
      </c>
    </row>
    <row r="217" spans="1:5" s="430" customFormat="1" ht="23" x14ac:dyDescent="0.35">
      <c r="A217" s="436">
        <v>8246</v>
      </c>
      <c r="B217" s="437" t="s">
        <v>3521</v>
      </c>
      <c r="C217" s="437" t="s">
        <v>3505</v>
      </c>
      <c r="D217" s="442" t="s">
        <v>3506</v>
      </c>
      <c r="E217" s="446">
        <v>10000</v>
      </c>
    </row>
    <row r="218" spans="1:5" s="430" customFormat="1" ht="23" x14ac:dyDescent="0.35">
      <c r="A218" s="436">
        <v>8247</v>
      </c>
      <c r="B218" s="437" t="s">
        <v>3528</v>
      </c>
      <c r="C218" s="437" t="s">
        <v>3530</v>
      </c>
      <c r="D218" s="442" t="s">
        <v>3427</v>
      </c>
      <c r="E218" s="446">
        <v>3914</v>
      </c>
    </row>
    <row r="219" spans="1:5" s="430" customFormat="1" ht="23" x14ac:dyDescent="0.35">
      <c r="A219" s="436">
        <v>8250</v>
      </c>
      <c r="B219" s="437" t="s">
        <v>3537</v>
      </c>
      <c r="C219" s="437" t="s">
        <v>3539</v>
      </c>
      <c r="D219" s="442" t="s">
        <v>3540</v>
      </c>
      <c r="E219" s="446">
        <v>3000</v>
      </c>
    </row>
    <row r="220" spans="1:5" s="430" customFormat="1" ht="23" x14ac:dyDescent="0.35">
      <c r="A220" s="436">
        <v>8251</v>
      </c>
      <c r="B220" s="437" t="s">
        <v>3546</v>
      </c>
      <c r="C220" s="437" t="s">
        <v>3548</v>
      </c>
      <c r="D220" s="442" t="s">
        <v>3549</v>
      </c>
      <c r="E220" s="446">
        <v>5000</v>
      </c>
    </row>
    <row r="221" spans="1:5" s="430" customFormat="1" ht="23" x14ac:dyDescent="0.35">
      <c r="A221" s="436">
        <v>8252</v>
      </c>
      <c r="B221" s="437" t="s">
        <v>3555</v>
      </c>
      <c r="C221" s="437" t="s">
        <v>3557</v>
      </c>
      <c r="D221" s="442" t="s">
        <v>3558</v>
      </c>
      <c r="E221" s="446">
        <v>12000</v>
      </c>
    </row>
    <row r="222" spans="1:5" s="430" customFormat="1" ht="23" x14ac:dyDescent="0.35">
      <c r="A222" s="436">
        <v>8254</v>
      </c>
      <c r="B222" s="437" t="s">
        <v>3564</v>
      </c>
      <c r="C222" s="437" t="s">
        <v>3566</v>
      </c>
      <c r="D222" s="442" t="s">
        <v>3567</v>
      </c>
      <c r="E222" s="446">
        <v>0</v>
      </c>
    </row>
    <row r="223" spans="1:5" s="430" customFormat="1" ht="23" x14ac:dyDescent="0.35">
      <c r="A223" s="436">
        <v>8255</v>
      </c>
      <c r="B223" s="437" t="s">
        <v>3573</v>
      </c>
      <c r="C223" s="437" t="s">
        <v>3382</v>
      </c>
      <c r="D223" s="442" t="s">
        <v>3575</v>
      </c>
      <c r="E223" s="446">
        <v>18000</v>
      </c>
    </row>
    <row r="224" spans="1:5" s="430" customFormat="1" ht="23" x14ac:dyDescent="0.35">
      <c r="A224" s="436">
        <v>8256</v>
      </c>
      <c r="B224" s="437" t="s">
        <v>3580</v>
      </c>
      <c r="C224" s="437" t="s">
        <v>3582</v>
      </c>
      <c r="D224" s="442" t="s">
        <v>3583</v>
      </c>
      <c r="E224" s="446">
        <v>24000</v>
      </c>
    </row>
    <row r="225" spans="1:5" s="430" customFormat="1" ht="23" x14ac:dyDescent="0.35">
      <c r="A225" s="436">
        <v>8257</v>
      </c>
      <c r="B225" s="437" t="s">
        <v>3590</v>
      </c>
      <c r="C225" s="437" t="s">
        <v>3592</v>
      </c>
      <c r="D225" s="442" t="s">
        <v>3593</v>
      </c>
      <c r="E225" s="446">
        <v>7000</v>
      </c>
    </row>
    <row r="226" spans="1:5" s="430" customFormat="1" ht="23" x14ac:dyDescent="0.35">
      <c r="A226" s="436">
        <v>8258</v>
      </c>
      <c r="B226" s="437" t="s">
        <v>3599</v>
      </c>
      <c r="C226" s="437" t="s">
        <v>3455</v>
      </c>
      <c r="D226" s="442" t="s">
        <v>3601</v>
      </c>
      <c r="E226" s="446">
        <v>2000</v>
      </c>
    </row>
    <row r="227" spans="1:5" s="430" customFormat="1" ht="23" x14ac:dyDescent="0.35">
      <c r="A227" s="436">
        <v>8259</v>
      </c>
      <c r="B227" s="437" t="s">
        <v>3607</v>
      </c>
      <c r="C227" s="437" t="s">
        <v>3609</v>
      </c>
      <c r="D227" s="442" t="s">
        <v>3610</v>
      </c>
      <c r="E227" s="446">
        <v>7500</v>
      </c>
    </row>
    <row r="228" spans="1:5" s="430" customFormat="1" ht="23" x14ac:dyDescent="0.35">
      <c r="A228" s="436">
        <v>8260</v>
      </c>
      <c r="B228" s="437" t="s">
        <v>3616</v>
      </c>
      <c r="C228" s="437" t="s">
        <v>3618</v>
      </c>
      <c r="D228" s="442" t="s">
        <v>3619</v>
      </c>
      <c r="E228" s="446">
        <v>6000</v>
      </c>
    </row>
    <row r="229" spans="1:5" s="430" customFormat="1" ht="23" x14ac:dyDescent="0.35">
      <c r="A229" s="436">
        <v>8261</v>
      </c>
      <c r="B229" s="437" t="s">
        <v>3624</v>
      </c>
      <c r="C229" s="437" t="s">
        <v>3626</v>
      </c>
      <c r="D229" s="442" t="s">
        <v>3506</v>
      </c>
      <c r="E229" s="446">
        <v>5100</v>
      </c>
    </row>
    <row r="230" spans="1:5" s="430" customFormat="1" ht="23" x14ac:dyDescent="0.35">
      <c r="A230" s="436">
        <v>8262</v>
      </c>
      <c r="B230" s="437" t="s">
        <v>3632</v>
      </c>
      <c r="C230" s="437" t="s">
        <v>3634</v>
      </c>
      <c r="D230" s="442" t="s">
        <v>3635</v>
      </c>
      <c r="E230" s="446">
        <v>4500</v>
      </c>
    </row>
    <row r="231" spans="1:5" s="430" customFormat="1" ht="23" x14ac:dyDescent="0.35">
      <c r="A231" s="436">
        <v>8263</v>
      </c>
      <c r="B231" s="437" t="s">
        <v>2132</v>
      </c>
      <c r="C231" s="437" t="s">
        <v>3634</v>
      </c>
      <c r="D231" s="442" t="s">
        <v>3635</v>
      </c>
      <c r="E231" s="446">
        <v>6130</v>
      </c>
    </row>
    <row r="232" spans="1:5" s="430" customFormat="1" ht="23" x14ac:dyDescent="0.35">
      <c r="A232" s="436">
        <v>8264</v>
      </c>
      <c r="B232" s="437" t="s">
        <v>1849</v>
      </c>
      <c r="C232" s="437" t="s">
        <v>3646</v>
      </c>
      <c r="D232" s="442" t="s">
        <v>3647</v>
      </c>
      <c r="E232" s="446">
        <v>4680</v>
      </c>
    </row>
    <row r="233" spans="1:5" s="430" customFormat="1" ht="23" x14ac:dyDescent="0.35">
      <c r="A233" s="436">
        <v>8265</v>
      </c>
      <c r="B233" s="437" t="s">
        <v>3652</v>
      </c>
      <c r="C233" s="437" t="s">
        <v>2533</v>
      </c>
      <c r="D233" s="442" t="s">
        <v>3654</v>
      </c>
      <c r="E233" s="446">
        <v>0</v>
      </c>
    </row>
    <row r="234" spans="1:5" s="430" customFormat="1" ht="46" x14ac:dyDescent="0.35">
      <c r="A234" s="436">
        <v>8266</v>
      </c>
      <c r="B234" s="437" t="s">
        <v>3657</v>
      </c>
      <c r="C234" s="437" t="s">
        <v>3659</v>
      </c>
      <c r="D234" s="442" t="s">
        <v>3660</v>
      </c>
      <c r="E234" s="446">
        <v>285503.15000000002</v>
      </c>
    </row>
    <row r="235" spans="1:5" s="430" customFormat="1" ht="23" x14ac:dyDescent="0.35">
      <c r="A235" s="436">
        <v>8268</v>
      </c>
      <c r="B235" s="437" t="s">
        <v>3664</v>
      </c>
      <c r="C235" s="437" t="s">
        <v>3666</v>
      </c>
      <c r="D235" s="442" t="s">
        <v>3667</v>
      </c>
      <c r="E235" s="446">
        <v>14945</v>
      </c>
    </row>
    <row r="236" spans="1:5" s="430" customFormat="1" ht="23" x14ac:dyDescent="0.35">
      <c r="A236" s="436">
        <v>8269</v>
      </c>
      <c r="B236" s="437" t="s">
        <v>3674</v>
      </c>
      <c r="C236" s="437" t="s">
        <v>3676</v>
      </c>
      <c r="D236" s="442" t="s">
        <v>3677</v>
      </c>
      <c r="E236" s="446">
        <v>6054.66</v>
      </c>
    </row>
    <row r="237" spans="1:5" s="430" customFormat="1" ht="23" x14ac:dyDescent="0.35">
      <c r="A237" s="436">
        <v>8270</v>
      </c>
      <c r="B237" s="437" t="s">
        <v>3684</v>
      </c>
      <c r="C237" s="437" t="s">
        <v>3301</v>
      </c>
      <c r="D237" s="442" t="s">
        <v>3686</v>
      </c>
      <c r="E237" s="446">
        <v>8056.74</v>
      </c>
    </row>
    <row r="238" spans="1:5" s="430" customFormat="1" ht="23" x14ac:dyDescent="0.35">
      <c r="A238" s="436">
        <v>8270</v>
      </c>
      <c r="B238" s="437" t="s">
        <v>3616</v>
      </c>
      <c r="C238" s="437" t="s">
        <v>3693</v>
      </c>
      <c r="D238" s="442" t="s">
        <v>3694</v>
      </c>
      <c r="E238" s="446">
        <v>101548.74</v>
      </c>
    </row>
    <row r="239" spans="1:5" s="430" customFormat="1" ht="23" x14ac:dyDescent="0.35">
      <c r="A239" s="436">
        <v>8271</v>
      </c>
      <c r="B239" s="437" t="s">
        <v>2603</v>
      </c>
      <c r="C239" s="437" t="s">
        <v>3700</v>
      </c>
      <c r="D239" s="442" t="s">
        <v>3701</v>
      </c>
      <c r="E239" s="446">
        <v>192</v>
      </c>
    </row>
    <row r="240" spans="1:5" s="430" customFormat="1" ht="23" x14ac:dyDescent="0.35">
      <c r="A240" s="436">
        <v>8274</v>
      </c>
      <c r="B240" s="437" t="s">
        <v>3704</v>
      </c>
      <c r="C240" s="437" t="s">
        <v>3706</v>
      </c>
      <c r="D240" s="442" t="s">
        <v>3707</v>
      </c>
      <c r="E240" s="446">
        <v>40232</v>
      </c>
    </row>
    <row r="241" spans="1:5" s="430" customFormat="1" ht="23" x14ac:dyDescent="0.35">
      <c r="A241" s="440">
        <v>7268</v>
      </c>
      <c r="B241" s="437" t="s">
        <v>2114</v>
      </c>
      <c r="C241" s="437" t="s">
        <v>3715</v>
      </c>
      <c r="D241" s="442" t="s">
        <v>3716</v>
      </c>
      <c r="E241" s="446">
        <v>0</v>
      </c>
    </row>
    <row r="242" spans="1:5" s="430" customFormat="1" ht="34.5" x14ac:dyDescent="0.35">
      <c r="A242" s="440">
        <v>7546</v>
      </c>
      <c r="B242" s="437" t="s">
        <v>3724</v>
      </c>
      <c r="C242" s="437" t="s">
        <v>3726</v>
      </c>
      <c r="D242" s="442" t="s">
        <v>3727</v>
      </c>
      <c r="E242" s="446">
        <v>0</v>
      </c>
    </row>
    <row r="243" spans="1:5" s="430" customFormat="1" ht="34.5" x14ac:dyDescent="0.35">
      <c r="A243" s="440">
        <v>7547</v>
      </c>
      <c r="B243" s="437" t="s">
        <v>3731</v>
      </c>
      <c r="C243" s="437" t="s">
        <v>3726</v>
      </c>
      <c r="D243" s="442" t="s">
        <v>3727</v>
      </c>
      <c r="E243" s="446">
        <v>0</v>
      </c>
    </row>
    <row r="244" spans="1:5" s="430" customFormat="1" ht="34.5" x14ac:dyDescent="0.35">
      <c r="A244" s="440">
        <v>7548</v>
      </c>
      <c r="B244" s="437" t="s">
        <v>3736</v>
      </c>
      <c r="C244" s="437" t="s">
        <v>3726</v>
      </c>
      <c r="D244" s="442" t="s">
        <v>3727</v>
      </c>
      <c r="E244" s="446">
        <v>0</v>
      </c>
    </row>
    <row r="245" spans="1:5" s="430" customFormat="1" ht="23" x14ac:dyDescent="0.35">
      <c r="A245" s="440">
        <v>7577</v>
      </c>
      <c r="B245" s="437" t="s">
        <v>3741</v>
      </c>
      <c r="C245" s="437" t="s">
        <v>3743</v>
      </c>
      <c r="D245" s="442" t="s">
        <v>3744</v>
      </c>
      <c r="E245" s="446">
        <v>3040</v>
      </c>
    </row>
    <row r="246" spans="1:5" s="430" customFormat="1" ht="34.5" x14ac:dyDescent="0.35">
      <c r="A246" s="440">
        <v>7636</v>
      </c>
      <c r="B246" s="437" t="s">
        <v>3749</v>
      </c>
      <c r="C246" s="437" t="s">
        <v>3726</v>
      </c>
      <c r="D246" s="442" t="s">
        <v>3727</v>
      </c>
      <c r="E246" s="446">
        <v>0</v>
      </c>
    </row>
    <row r="247" spans="1:5" s="430" customFormat="1" ht="34.5" x14ac:dyDescent="0.35">
      <c r="A247" s="440">
        <v>7637</v>
      </c>
      <c r="B247" s="437" t="s">
        <v>3753</v>
      </c>
      <c r="C247" s="437" t="s">
        <v>3726</v>
      </c>
      <c r="D247" s="442" t="s">
        <v>3727</v>
      </c>
      <c r="E247" s="446">
        <v>0</v>
      </c>
    </row>
    <row r="248" spans="1:5" s="430" customFormat="1" ht="23" x14ac:dyDescent="0.35">
      <c r="A248" s="440">
        <v>7933</v>
      </c>
      <c r="B248" s="437" t="s">
        <v>3761</v>
      </c>
      <c r="C248" s="437" t="s">
        <v>3764</v>
      </c>
      <c r="D248" s="442" t="s">
        <v>3765</v>
      </c>
      <c r="E248" s="446">
        <v>501</v>
      </c>
    </row>
    <row r="249" spans="1:5" s="430" customFormat="1" ht="23" x14ac:dyDescent="0.35">
      <c r="A249" s="440">
        <v>8013</v>
      </c>
      <c r="B249" s="437" t="s">
        <v>2791</v>
      </c>
      <c r="C249" s="437" t="s">
        <v>2793</v>
      </c>
      <c r="D249" s="444" t="s">
        <v>3773</v>
      </c>
      <c r="E249" s="446">
        <v>248371.43</v>
      </c>
    </row>
    <row r="250" spans="1:5" s="430" customFormat="1" ht="23" x14ac:dyDescent="0.35">
      <c r="A250" s="440">
        <v>8089</v>
      </c>
      <c r="B250" s="437" t="s">
        <v>3778</v>
      </c>
      <c r="C250" s="437" t="s">
        <v>2836</v>
      </c>
      <c r="D250" s="442" t="s">
        <v>2837</v>
      </c>
      <c r="E250" s="446">
        <v>0</v>
      </c>
    </row>
    <row r="251" spans="1:5" s="430" customFormat="1" ht="23" x14ac:dyDescent="0.35">
      <c r="A251" s="436">
        <v>7847</v>
      </c>
      <c r="B251" s="437" t="s">
        <v>3788</v>
      </c>
      <c r="C251" s="437" t="s">
        <v>3790</v>
      </c>
      <c r="D251" s="442" t="s">
        <v>3791</v>
      </c>
      <c r="E251" s="446">
        <v>2125</v>
      </c>
    </row>
    <row r="252" spans="1:5" s="430" customFormat="1" ht="34.5" x14ac:dyDescent="0.35">
      <c r="A252" s="436">
        <v>220</v>
      </c>
      <c r="B252" s="437" t="s">
        <v>3632</v>
      </c>
      <c r="C252" s="437" t="s">
        <v>2134</v>
      </c>
      <c r="D252" s="442" t="s">
        <v>2135</v>
      </c>
      <c r="E252" s="446">
        <v>0</v>
      </c>
    </row>
    <row r="253" spans="1:5" s="430" customFormat="1" ht="34.5" x14ac:dyDescent="0.35">
      <c r="A253" s="436">
        <v>264</v>
      </c>
      <c r="B253" s="437" t="s">
        <v>3797</v>
      </c>
      <c r="C253" s="437" t="s">
        <v>3799</v>
      </c>
      <c r="D253" s="442" t="s">
        <v>3800</v>
      </c>
      <c r="E253" s="446">
        <v>1000</v>
      </c>
    </row>
    <row r="254" spans="1:5" s="430" customFormat="1" ht="34.5" x14ac:dyDescent="0.35">
      <c r="A254" s="436">
        <v>265</v>
      </c>
      <c r="B254" s="437" t="s">
        <v>2132</v>
      </c>
      <c r="C254" s="437" t="s">
        <v>3807</v>
      </c>
      <c r="D254" s="442" t="s">
        <v>3808</v>
      </c>
      <c r="E254" s="446">
        <v>6130</v>
      </c>
    </row>
    <row r="255" spans="1:5" s="430" customFormat="1" ht="23" x14ac:dyDescent="0.35">
      <c r="A255" s="436">
        <v>266</v>
      </c>
      <c r="B255" s="437" t="s">
        <v>3813</v>
      </c>
      <c r="C255" s="437" t="s">
        <v>3815</v>
      </c>
      <c r="D255" s="442" t="s">
        <v>3816</v>
      </c>
      <c r="E255" s="446">
        <v>3589.2</v>
      </c>
    </row>
    <row r="256" spans="1:5" s="430" customFormat="1" ht="23" x14ac:dyDescent="0.35">
      <c r="A256" s="436">
        <v>267</v>
      </c>
      <c r="B256" s="437" t="s">
        <v>3823</v>
      </c>
      <c r="C256" s="437" t="s">
        <v>3825</v>
      </c>
      <c r="D256" s="442" t="s">
        <v>3826</v>
      </c>
      <c r="E256" s="446">
        <v>4486.4799999999996</v>
      </c>
    </row>
    <row r="257" spans="1:5" s="430" customFormat="1" ht="23" x14ac:dyDescent="0.35">
      <c r="A257" s="436">
        <v>269</v>
      </c>
      <c r="B257" s="437" t="s">
        <v>3832</v>
      </c>
      <c r="C257" s="437" t="s">
        <v>3834</v>
      </c>
      <c r="D257" s="442" t="s">
        <v>3506</v>
      </c>
      <c r="E257" s="446">
        <v>1060</v>
      </c>
    </row>
    <row r="258" spans="1:5" s="430" customFormat="1" ht="34.5" x14ac:dyDescent="0.35">
      <c r="A258" s="436">
        <v>270</v>
      </c>
      <c r="B258" s="437" t="s">
        <v>3632</v>
      </c>
      <c r="C258" s="437" t="s">
        <v>3842</v>
      </c>
      <c r="D258" s="442" t="s">
        <v>3808</v>
      </c>
      <c r="E258" s="446">
        <v>4500</v>
      </c>
    </row>
    <row r="259" spans="1:5" s="430" customFormat="1" ht="23" x14ac:dyDescent="0.35">
      <c r="A259" s="436">
        <v>271</v>
      </c>
      <c r="B259" s="437" t="s">
        <v>3847</v>
      </c>
      <c r="C259" s="437" t="s">
        <v>3849</v>
      </c>
      <c r="D259" s="442" t="s">
        <v>3850</v>
      </c>
      <c r="E259" s="446">
        <v>27000</v>
      </c>
    </row>
    <row r="260" spans="1:5" s="430" customFormat="1" ht="34.5" x14ac:dyDescent="0.35">
      <c r="A260" s="436">
        <v>273</v>
      </c>
      <c r="B260" s="437" t="s">
        <v>3857</v>
      </c>
      <c r="C260" s="437" t="s">
        <v>3859</v>
      </c>
      <c r="D260" s="442" t="s">
        <v>3860</v>
      </c>
      <c r="E260" s="446">
        <v>0</v>
      </c>
    </row>
    <row r="261" spans="1:5" s="430" customFormat="1" ht="23" x14ac:dyDescent="0.35">
      <c r="A261" s="436">
        <v>285</v>
      </c>
      <c r="B261" s="437" t="s">
        <v>2496</v>
      </c>
      <c r="C261" s="437" t="s">
        <v>3866</v>
      </c>
      <c r="D261" s="442" t="s">
        <v>3867</v>
      </c>
      <c r="E261" s="446">
        <v>27256.600000000002</v>
      </c>
    </row>
    <row r="262" spans="1:5" s="430" customFormat="1" ht="23" x14ac:dyDescent="0.35">
      <c r="A262" s="436">
        <v>286</v>
      </c>
      <c r="B262" s="437" t="s">
        <v>3872</v>
      </c>
      <c r="C262" s="437" t="s">
        <v>3866</v>
      </c>
      <c r="D262" s="442" t="s">
        <v>3867</v>
      </c>
      <c r="E262" s="446">
        <v>10112</v>
      </c>
    </row>
    <row r="263" spans="1:5" s="430" customFormat="1" ht="23" x14ac:dyDescent="0.35">
      <c r="A263" s="436">
        <v>287</v>
      </c>
      <c r="B263" s="437" t="s">
        <v>3878</v>
      </c>
      <c r="C263" s="437" t="s">
        <v>3866</v>
      </c>
      <c r="D263" s="442" t="s">
        <v>3867</v>
      </c>
      <c r="E263" s="446">
        <v>9636.1400000000012</v>
      </c>
    </row>
    <row r="264" spans="1:5" s="430" customFormat="1" ht="23" x14ac:dyDescent="0.35">
      <c r="A264" s="436">
        <v>288</v>
      </c>
      <c r="B264" s="437" t="s">
        <v>3884</v>
      </c>
      <c r="C264" s="437" t="s">
        <v>3866</v>
      </c>
      <c r="D264" s="442" t="s">
        <v>3867</v>
      </c>
      <c r="E264" s="446">
        <v>0</v>
      </c>
    </row>
    <row r="265" spans="1:5" s="430" customFormat="1" ht="23" x14ac:dyDescent="0.35">
      <c r="A265" s="436">
        <v>289</v>
      </c>
      <c r="B265" s="437" t="s">
        <v>3892</v>
      </c>
      <c r="C265" s="437" t="s">
        <v>3894</v>
      </c>
      <c r="D265" s="442" t="s">
        <v>3895</v>
      </c>
      <c r="E265" s="446">
        <v>6798.56</v>
      </c>
    </row>
    <row r="266" spans="1:5" s="430" customFormat="1" ht="23" x14ac:dyDescent="0.35">
      <c r="A266" s="436">
        <v>290</v>
      </c>
      <c r="B266" s="437" t="s">
        <v>3901</v>
      </c>
      <c r="C266" s="437" t="s">
        <v>3075</v>
      </c>
      <c r="D266" s="442" t="s">
        <v>3143</v>
      </c>
      <c r="E266" s="446">
        <v>2000</v>
      </c>
    </row>
    <row r="267" spans="1:5" s="430" customFormat="1" ht="23" x14ac:dyDescent="0.35">
      <c r="A267" s="436">
        <v>291</v>
      </c>
      <c r="B267" s="437" t="s">
        <v>3909</v>
      </c>
      <c r="C267" s="437" t="s">
        <v>3911</v>
      </c>
      <c r="D267" s="442" t="s">
        <v>3912</v>
      </c>
      <c r="E267" s="446">
        <v>2000</v>
      </c>
    </row>
    <row r="268" spans="1:5" s="430" customFormat="1" ht="23" x14ac:dyDescent="0.35">
      <c r="A268" s="436">
        <v>293</v>
      </c>
      <c r="B268" s="437" t="s">
        <v>3918</v>
      </c>
      <c r="C268" s="437" t="s">
        <v>3920</v>
      </c>
      <c r="D268" s="442" t="s">
        <v>3921</v>
      </c>
      <c r="E268" s="446">
        <v>20000</v>
      </c>
    </row>
    <row r="269" spans="1:5" s="430" customFormat="1" ht="23" x14ac:dyDescent="0.35">
      <c r="A269" s="436">
        <v>294</v>
      </c>
      <c r="B269" s="437" t="s">
        <v>1682</v>
      </c>
      <c r="C269" s="437" t="s">
        <v>3928</v>
      </c>
      <c r="D269" s="442" t="s">
        <v>3929</v>
      </c>
      <c r="E269" s="446">
        <v>2691.9</v>
      </c>
    </row>
    <row r="270" spans="1:5" s="430" customFormat="1" ht="23" x14ac:dyDescent="0.35">
      <c r="A270" s="436">
        <v>295</v>
      </c>
      <c r="B270" s="437" t="s">
        <v>1269</v>
      </c>
      <c r="C270" s="437" t="s">
        <v>3936</v>
      </c>
      <c r="D270" s="442" t="s">
        <v>3937</v>
      </c>
      <c r="E270" s="446">
        <v>2243.25</v>
      </c>
    </row>
    <row r="271" spans="1:5" s="430" customFormat="1" ht="23" x14ac:dyDescent="0.35">
      <c r="A271" s="436">
        <v>397</v>
      </c>
      <c r="B271" s="437" t="s">
        <v>3943</v>
      </c>
      <c r="C271" s="437" t="s">
        <v>3945</v>
      </c>
      <c r="D271" s="442" t="s">
        <v>3946</v>
      </c>
      <c r="E271" s="446">
        <v>17100</v>
      </c>
    </row>
    <row r="272" spans="1:5" s="430" customFormat="1" ht="23" x14ac:dyDescent="0.35">
      <c r="A272" s="436">
        <v>398</v>
      </c>
      <c r="B272" s="437" t="s">
        <v>3512</v>
      </c>
      <c r="C272" s="437" t="s">
        <v>3954</v>
      </c>
      <c r="D272" s="442" t="s">
        <v>3912</v>
      </c>
      <c r="E272" s="446">
        <v>8000</v>
      </c>
    </row>
    <row r="273" spans="1:5" s="430" customFormat="1" ht="23" x14ac:dyDescent="0.35">
      <c r="A273" s="436">
        <v>460</v>
      </c>
      <c r="B273" s="437" t="s">
        <v>3958</v>
      </c>
      <c r="C273" s="437" t="s">
        <v>3960</v>
      </c>
      <c r="D273" s="442" t="s">
        <v>3961</v>
      </c>
      <c r="E273" s="446">
        <v>5100</v>
      </c>
    </row>
    <row r="274" spans="1:5" s="430" customFormat="1" ht="23" x14ac:dyDescent="0.35">
      <c r="A274" s="436">
        <v>461</v>
      </c>
      <c r="B274" s="437" t="s">
        <v>3968</v>
      </c>
      <c r="C274" s="437" t="s">
        <v>3970</v>
      </c>
      <c r="D274" s="442" t="s">
        <v>3971</v>
      </c>
      <c r="E274" s="446">
        <v>8000</v>
      </c>
    </row>
    <row r="275" spans="1:5" s="430" customFormat="1" ht="23" x14ac:dyDescent="0.35">
      <c r="A275" s="436">
        <v>462</v>
      </c>
      <c r="B275" s="437" t="s">
        <v>3978</v>
      </c>
      <c r="C275" s="437" t="s">
        <v>3980</v>
      </c>
      <c r="D275" s="442" t="s">
        <v>3981</v>
      </c>
      <c r="E275" s="446">
        <v>7599.2</v>
      </c>
    </row>
    <row r="276" spans="1:5" s="430" customFormat="1" ht="23" x14ac:dyDescent="0.35">
      <c r="A276" s="436">
        <v>515</v>
      </c>
      <c r="B276" s="437" t="s">
        <v>3985</v>
      </c>
      <c r="C276" s="437" t="s">
        <v>3987</v>
      </c>
      <c r="D276" s="442" t="s">
        <v>3988</v>
      </c>
      <c r="E276" s="446">
        <v>4000</v>
      </c>
    </row>
    <row r="277" spans="1:5" s="430" customFormat="1" ht="23" x14ac:dyDescent="0.35">
      <c r="A277" s="436">
        <v>516</v>
      </c>
      <c r="B277" s="437" t="s">
        <v>2646</v>
      </c>
      <c r="C277" s="437" t="s">
        <v>3994</v>
      </c>
      <c r="D277" s="442" t="s">
        <v>3988</v>
      </c>
      <c r="E277" s="446">
        <v>3000</v>
      </c>
    </row>
    <row r="278" spans="1:5" s="430" customFormat="1" ht="23" x14ac:dyDescent="0.35">
      <c r="A278" s="436">
        <v>542</v>
      </c>
      <c r="B278" s="437" t="s">
        <v>2042</v>
      </c>
      <c r="C278" s="437" t="s">
        <v>2044</v>
      </c>
      <c r="D278" s="442" t="s">
        <v>4001</v>
      </c>
      <c r="E278" s="446">
        <v>18714.14</v>
      </c>
    </row>
    <row r="279" spans="1:5" s="430" customFormat="1" ht="34.5" x14ac:dyDescent="0.35">
      <c r="A279" s="436">
        <v>638</v>
      </c>
      <c r="B279" s="437" t="s">
        <v>4004</v>
      </c>
      <c r="C279" s="437" t="s">
        <v>4006</v>
      </c>
      <c r="D279" s="442" t="s">
        <v>2588</v>
      </c>
      <c r="E279" s="446">
        <v>13000</v>
      </c>
    </row>
    <row r="280" spans="1:5" s="430" customFormat="1" ht="23" x14ac:dyDescent="0.35">
      <c r="A280" s="436">
        <v>639</v>
      </c>
      <c r="B280" s="437" t="s">
        <v>4014</v>
      </c>
      <c r="C280" s="437" t="s">
        <v>4016</v>
      </c>
      <c r="D280" s="442" t="s">
        <v>4017</v>
      </c>
      <c r="E280" s="446">
        <v>8000</v>
      </c>
    </row>
    <row r="281" spans="1:5" s="430" customFormat="1" ht="23" x14ac:dyDescent="0.35">
      <c r="A281" s="436">
        <v>640</v>
      </c>
      <c r="B281" s="437" t="s">
        <v>4023</v>
      </c>
      <c r="C281" s="437" t="s">
        <v>4016</v>
      </c>
      <c r="D281" s="442" t="s">
        <v>4017</v>
      </c>
      <c r="E281" s="446">
        <v>8000</v>
      </c>
    </row>
    <row r="282" spans="1:5" s="430" customFormat="1" ht="23" x14ac:dyDescent="0.35">
      <c r="A282" s="436">
        <v>644</v>
      </c>
      <c r="B282" s="437" t="s">
        <v>4031</v>
      </c>
      <c r="C282" s="437" t="s">
        <v>4033</v>
      </c>
      <c r="D282" s="442" t="s">
        <v>4034</v>
      </c>
      <c r="E282" s="446">
        <v>750</v>
      </c>
    </row>
    <row r="283" spans="1:5" s="430" customFormat="1" ht="23" x14ac:dyDescent="0.35">
      <c r="A283" s="436">
        <v>647</v>
      </c>
      <c r="B283" s="437" t="s">
        <v>2982</v>
      </c>
      <c r="C283" s="437" t="s">
        <v>4042</v>
      </c>
      <c r="D283" s="442" t="s">
        <v>4043</v>
      </c>
      <c r="E283" s="446">
        <v>3000</v>
      </c>
    </row>
    <row r="284" spans="1:5" s="430" customFormat="1" ht="23" x14ac:dyDescent="0.35">
      <c r="A284" s="436">
        <v>712</v>
      </c>
      <c r="B284" s="437" t="s">
        <v>4050</v>
      </c>
      <c r="C284" s="437" t="s">
        <v>4052</v>
      </c>
      <c r="D284" s="442" t="s">
        <v>4053</v>
      </c>
      <c r="E284" s="446">
        <v>7000</v>
      </c>
    </row>
    <row r="285" spans="1:5" s="430" customFormat="1" ht="23" x14ac:dyDescent="0.35">
      <c r="A285" s="436">
        <v>713</v>
      </c>
      <c r="B285" s="437" t="s">
        <v>4060</v>
      </c>
      <c r="C285" s="437" t="s">
        <v>4062</v>
      </c>
      <c r="D285" s="442" t="s">
        <v>4063</v>
      </c>
      <c r="E285" s="446">
        <v>1643</v>
      </c>
    </row>
    <row r="286" spans="1:5" s="430" customFormat="1" ht="23" x14ac:dyDescent="0.35">
      <c r="A286" s="436">
        <v>714</v>
      </c>
      <c r="B286" s="437" t="s">
        <v>3467</v>
      </c>
      <c r="C286" s="437" t="s">
        <v>4073</v>
      </c>
      <c r="D286" s="442" t="s">
        <v>4074</v>
      </c>
      <c r="E286" s="446">
        <v>8400</v>
      </c>
    </row>
    <row r="287" spans="1:5" s="430" customFormat="1" ht="23" x14ac:dyDescent="0.35">
      <c r="A287" s="436">
        <v>715</v>
      </c>
      <c r="B287" s="437" t="s">
        <v>4082</v>
      </c>
      <c r="C287" s="437" t="s">
        <v>4084</v>
      </c>
      <c r="D287" s="442" t="s">
        <v>4085</v>
      </c>
      <c r="E287" s="446">
        <v>10000</v>
      </c>
    </row>
    <row r="288" spans="1:5" s="430" customFormat="1" ht="23" x14ac:dyDescent="0.35">
      <c r="A288" s="436">
        <v>722</v>
      </c>
      <c r="B288" s="437" t="s">
        <v>4093</v>
      </c>
      <c r="C288" s="437" t="s">
        <v>4095</v>
      </c>
      <c r="D288" s="442" t="s">
        <v>4096</v>
      </c>
      <c r="E288" s="446">
        <v>7000</v>
      </c>
    </row>
    <row r="289" spans="1:5" s="430" customFormat="1" ht="23" x14ac:dyDescent="0.35">
      <c r="A289" s="436">
        <v>723</v>
      </c>
      <c r="B289" s="437" t="s">
        <v>2274</v>
      </c>
      <c r="C289" s="437" t="s">
        <v>4105</v>
      </c>
      <c r="D289" s="442" t="s">
        <v>4106</v>
      </c>
      <c r="E289" s="446">
        <v>3000</v>
      </c>
    </row>
    <row r="290" spans="1:5" s="430" customFormat="1" ht="23" x14ac:dyDescent="0.35">
      <c r="A290" s="436">
        <v>732</v>
      </c>
      <c r="B290" s="437" t="s">
        <v>4111</v>
      </c>
      <c r="C290" s="437" t="s">
        <v>4113</v>
      </c>
      <c r="D290" s="442" t="s">
        <v>4114</v>
      </c>
      <c r="E290" s="446">
        <v>5300</v>
      </c>
    </row>
    <row r="291" spans="1:5" s="430" customFormat="1" ht="23" x14ac:dyDescent="0.35">
      <c r="A291" s="436">
        <v>733</v>
      </c>
      <c r="B291" s="437" t="s">
        <v>4121</v>
      </c>
      <c r="C291" s="437" t="s">
        <v>4123</v>
      </c>
      <c r="D291" s="442" t="s">
        <v>3912</v>
      </c>
      <c r="E291" s="446">
        <v>8000</v>
      </c>
    </row>
    <row r="292" spans="1:5" s="430" customFormat="1" ht="23" x14ac:dyDescent="0.35">
      <c r="A292" s="436">
        <v>734</v>
      </c>
      <c r="B292" s="437" t="s">
        <v>4130</v>
      </c>
      <c r="C292" s="437" t="s">
        <v>4123</v>
      </c>
      <c r="D292" s="442" t="s">
        <v>4132</v>
      </c>
      <c r="E292" s="446">
        <v>8000</v>
      </c>
    </row>
    <row r="293" spans="1:5" s="430" customFormat="1" ht="23" x14ac:dyDescent="0.35">
      <c r="A293" s="436">
        <v>737</v>
      </c>
      <c r="B293" s="437" t="s">
        <v>4138</v>
      </c>
      <c r="C293" s="437" t="s">
        <v>4140</v>
      </c>
      <c r="D293" s="442" t="s">
        <v>4141</v>
      </c>
      <c r="E293" s="446">
        <v>0</v>
      </c>
    </row>
    <row r="294" spans="1:5" s="430" customFormat="1" ht="23" x14ac:dyDescent="0.35">
      <c r="A294" s="436">
        <v>739</v>
      </c>
      <c r="B294" s="437" t="s">
        <v>4146</v>
      </c>
      <c r="C294" s="437" t="s">
        <v>2192</v>
      </c>
      <c r="D294" s="442" t="s">
        <v>4148</v>
      </c>
      <c r="E294" s="446">
        <v>1631.37</v>
      </c>
    </row>
    <row r="295" spans="1:5" s="430" customFormat="1" ht="23" x14ac:dyDescent="0.35">
      <c r="A295" s="436">
        <v>740</v>
      </c>
      <c r="B295" s="437" t="s">
        <v>4152</v>
      </c>
      <c r="C295" s="437" t="s">
        <v>4154</v>
      </c>
      <c r="D295" s="444" t="s">
        <v>4155</v>
      </c>
      <c r="E295" s="446">
        <v>981.28</v>
      </c>
    </row>
    <row r="296" spans="1:5" s="430" customFormat="1" ht="23" x14ac:dyDescent="0.35">
      <c r="A296" s="436">
        <v>742</v>
      </c>
      <c r="B296" s="437" t="s">
        <v>4160</v>
      </c>
      <c r="C296" s="437" t="s">
        <v>4162</v>
      </c>
      <c r="D296" s="442" t="s">
        <v>4163</v>
      </c>
      <c r="E296" s="446">
        <v>5531</v>
      </c>
    </row>
    <row r="297" spans="1:5" s="430" customFormat="1" ht="23" x14ac:dyDescent="0.35">
      <c r="A297" s="436">
        <v>788</v>
      </c>
      <c r="B297" s="437" t="s">
        <v>3632</v>
      </c>
      <c r="C297" s="437" t="s">
        <v>4176</v>
      </c>
      <c r="D297" s="442" t="s">
        <v>4177</v>
      </c>
      <c r="E297" s="446">
        <v>4500</v>
      </c>
    </row>
    <row r="298" spans="1:5" s="430" customFormat="1" ht="34.5" x14ac:dyDescent="0.35">
      <c r="A298" s="436">
        <v>791</v>
      </c>
      <c r="B298" s="437" t="s">
        <v>4183</v>
      </c>
      <c r="C298" s="437" t="s">
        <v>4185</v>
      </c>
      <c r="D298" s="442" t="s">
        <v>4114</v>
      </c>
      <c r="E298" s="446">
        <v>5300</v>
      </c>
    </row>
    <row r="299" spans="1:5" s="430" customFormat="1" ht="23" x14ac:dyDescent="0.35">
      <c r="A299" s="436">
        <v>877</v>
      </c>
      <c r="B299" s="437" t="s">
        <v>4191</v>
      </c>
      <c r="C299" s="437" t="s">
        <v>4193</v>
      </c>
      <c r="D299" s="442" t="s">
        <v>4194</v>
      </c>
      <c r="E299" s="446">
        <v>8000</v>
      </c>
    </row>
    <row r="300" spans="1:5" s="430" customFormat="1" ht="23" x14ac:dyDescent="0.35">
      <c r="A300" s="436">
        <v>878</v>
      </c>
      <c r="B300" s="437" t="s">
        <v>2132</v>
      </c>
      <c r="C300" s="437" t="s">
        <v>4200</v>
      </c>
      <c r="D300" s="442" t="s">
        <v>4177</v>
      </c>
      <c r="E300" s="446">
        <v>6130</v>
      </c>
    </row>
    <row r="301" spans="1:5" s="430" customFormat="1" ht="23" x14ac:dyDescent="0.35">
      <c r="A301" s="436">
        <v>879</v>
      </c>
      <c r="B301" s="437" t="s">
        <v>4205</v>
      </c>
      <c r="C301" s="437" t="s">
        <v>4207</v>
      </c>
      <c r="D301" s="442" t="s">
        <v>4208</v>
      </c>
      <c r="E301" s="446">
        <v>850</v>
      </c>
    </row>
    <row r="302" spans="1:5" s="430" customFormat="1" ht="23" x14ac:dyDescent="0.35">
      <c r="A302" s="436">
        <v>904</v>
      </c>
      <c r="B302" s="437" t="s">
        <v>3353</v>
      </c>
      <c r="C302" s="437" t="s">
        <v>4214</v>
      </c>
      <c r="D302" s="442" t="s">
        <v>4215</v>
      </c>
      <c r="E302" s="446">
        <v>10000</v>
      </c>
    </row>
    <row r="303" spans="1:5" s="430" customFormat="1" ht="23" x14ac:dyDescent="0.35">
      <c r="A303" s="436">
        <v>908</v>
      </c>
      <c r="B303" s="437" t="s">
        <v>4220</v>
      </c>
      <c r="C303" s="437" t="s">
        <v>4222</v>
      </c>
      <c r="D303" s="442" t="s">
        <v>4001</v>
      </c>
      <c r="E303" s="446">
        <v>27553.01</v>
      </c>
    </row>
    <row r="304" spans="1:5" s="430" customFormat="1" ht="23" x14ac:dyDescent="0.35">
      <c r="A304" s="436">
        <v>909</v>
      </c>
      <c r="B304" s="437" t="s">
        <v>4229</v>
      </c>
      <c r="C304" s="437" t="s">
        <v>4230</v>
      </c>
      <c r="D304" s="442" t="s">
        <v>4231</v>
      </c>
      <c r="E304" s="446">
        <v>93900</v>
      </c>
    </row>
    <row r="305" spans="1:5" s="430" customFormat="1" ht="57.5" x14ac:dyDescent="0.35">
      <c r="A305" s="436">
        <v>916</v>
      </c>
      <c r="B305" s="437" t="s">
        <v>4237</v>
      </c>
      <c r="C305" s="437" t="s">
        <v>4239</v>
      </c>
      <c r="D305" s="442" t="s">
        <v>4240</v>
      </c>
      <c r="E305" s="446">
        <v>13766.82</v>
      </c>
    </row>
    <row r="306" spans="1:5" s="430" customFormat="1" ht="23" x14ac:dyDescent="0.35">
      <c r="A306" s="436">
        <v>924</v>
      </c>
      <c r="B306" s="437" t="s">
        <v>4243</v>
      </c>
      <c r="C306" s="437" t="s">
        <v>4245</v>
      </c>
      <c r="D306" s="442" t="s">
        <v>4246</v>
      </c>
      <c r="E306" s="446">
        <v>16600</v>
      </c>
    </row>
    <row r="307" spans="1:5" s="430" customFormat="1" ht="23" x14ac:dyDescent="0.35">
      <c r="A307" s="436">
        <v>928</v>
      </c>
      <c r="B307" s="437" t="s">
        <v>3174</v>
      </c>
      <c r="C307" s="437" t="s">
        <v>4255</v>
      </c>
      <c r="D307" s="442" t="s">
        <v>4256</v>
      </c>
      <c r="E307" s="446">
        <v>10800</v>
      </c>
    </row>
    <row r="308" spans="1:5" s="430" customFormat="1" ht="23" x14ac:dyDescent="0.35">
      <c r="A308" s="436">
        <v>931</v>
      </c>
      <c r="B308" s="437" t="s">
        <v>4264</v>
      </c>
      <c r="C308" s="437" t="s">
        <v>4266</v>
      </c>
      <c r="D308" s="442" t="s">
        <v>4132</v>
      </c>
      <c r="E308" s="446">
        <v>8000</v>
      </c>
    </row>
    <row r="309" spans="1:5" s="430" customFormat="1" ht="23" x14ac:dyDescent="0.35">
      <c r="A309" s="436">
        <v>935</v>
      </c>
      <c r="B309" s="437" t="s">
        <v>3344</v>
      </c>
      <c r="C309" s="437" t="s">
        <v>4272</v>
      </c>
      <c r="D309" s="442" t="s">
        <v>4273</v>
      </c>
      <c r="E309" s="446">
        <v>16000</v>
      </c>
    </row>
    <row r="310" spans="1:5" s="430" customFormat="1" ht="23" x14ac:dyDescent="0.35">
      <c r="A310" s="436">
        <v>951</v>
      </c>
      <c r="B310" s="437" t="s">
        <v>4276</v>
      </c>
      <c r="C310" s="437" t="s">
        <v>4278</v>
      </c>
      <c r="D310" s="442" t="s">
        <v>3686</v>
      </c>
      <c r="E310" s="446">
        <v>20000</v>
      </c>
    </row>
    <row r="311" spans="1:5" s="430" customFormat="1" ht="23" x14ac:dyDescent="0.35">
      <c r="A311" s="436">
        <v>953</v>
      </c>
      <c r="B311" s="437" t="s">
        <v>4286</v>
      </c>
      <c r="C311" s="437" t="s">
        <v>4288</v>
      </c>
      <c r="D311" s="442" t="s">
        <v>4289</v>
      </c>
      <c r="E311" s="446">
        <v>1100</v>
      </c>
    </row>
    <row r="312" spans="1:5" s="430" customFormat="1" ht="23" x14ac:dyDescent="0.35">
      <c r="A312" s="436">
        <v>954</v>
      </c>
      <c r="B312" s="437" t="s">
        <v>4298</v>
      </c>
      <c r="C312" s="437" t="s">
        <v>4300</v>
      </c>
      <c r="D312" s="442" t="s">
        <v>4301</v>
      </c>
      <c r="E312" s="446">
        <v>8000</v>
      </c>
    </row>
    <row r="313" spans="1:5" s="430" customFormat="1" ht="23" x14ac:dyDescent="0.35">
      <c r="A313" s="436">
        <v>955</v>
      </c>
      <c r="B313" s="437" t="s">
        <v>4307</v>
      </c>
      <c r="C313" s="437" t="s">
        <v>4309</v>
      </c>
      <c r="D313" s="442" t="s">
        <v>4289</v>
      </c>
      <c r="E313" s="446">
        <v>0</v>
      </c>
    </row>
    <row r="314" spans="1:5" s="430" customFormat="1" ht="23" x14ac:dyDescent="0.35">
      <c r="A314" s="436">
        <v>978</v>
      </c>
      <c r="B314" s="437" t="s">
        <v>4316</v>
      </c>
      <c r="C314" s="437" t="s">
        <v>4318</v>
      </c>
      <c r="D314" s="442" t="s">
        <v>4319</v>
      </c>
      <c r="E314" s="446">
        <v>26000</v>
      </c>
    </row>
    <row r="315" spans="1:5" s="430" customFormat="1" ht="23" x14ac:dyDescent="0.35">
      <c r="A315" s="436">
        <v>979</v>
      </c>
      <c r="B315" s="437" t="s">
        <v>4327</v>
      </c>
      <c r="C315" s="437" t="s">
        <v>4328</v>
      </c>
      <c r="D315" s="442" t="s">
        <v>4329</v>
      </c>
      <c r="E315" s="446">
        <v>8000</v>
      </c>
    </row>
    <row r="316" spans="1:5" s="430" customFormat="1" ht="23" x14ac:dyDescent="0.35">
      <c r="A316" s="436">
        <v>980</v>
      </c>
      <c r="B316" s="437" t="s">
        <v>1137</v>
      </c>
      <c r="C316" s="437" t="s">
        <v>4335</v>
      </c>
      <c r="D316" s="442" t="s">
        <v>3347</v>
      </c>
      <c r="E316" s="446">
        <v>8000</v>
      </c>
    </row>
    <row r="317" spans="1:5" s="430" customFormat="1" ht="23" x14ac:dyDescent="0.35">
      <c r="A317" s="436">
        <v>983</v>
      </c>
      <c r="B317" s="437" t="s">
        <v>4338</v>
      </c>
      <c r="C317" s="437" t="s">
        <v>4340</v>
      </c>
      <c r="D317" s="442" t="s">
        <v>4341</v>
      </c>
      <c r="E317" s="446">
        <v>2000</v>
      </c>
    </row>
    <row r="318" spans="1:5" s="430" customFormat="1" ht="23" x14ac:dyDescent="0.35">
      <c r="A318" s="436">
        <v>992</v>
      </c>
      <c r="B318" s="437" t="s">
        <v>4347</v>
      </c>
      <c r="C318" s="437" t="s">
        <v>4349</v>
      </c>
      <c r="D318" s="442" t="s">
        <v>4350</v>
      </c>
      <c r="E318" s="446">
        <v>1166.67</v>
      </c>
    </row>
    <row r="319" spans="1:5" s="430" customFormat="1" ht="23" x14ac:dyDescent="0.35">
      <c r="A319" s="436">
        <v>993</v>
      </c>
      <c r="B319" s="437" t="s">
        <v>4353</v>
      </c>
      <c r="C319" s="437" t="s">
        <v>2044</v>
      </c>
      <c r="D319" s="442" t="s">
        <v>4001</v>
      </c>
      <c r="E319" s="446">
        <v>585.51</v>
      </c>
    </row>
    <row r="320" spans="1:5" s="430" customFormat="1" ht="23" x14ac:dyDescent="0.35">
      <c r="A320" s="436">
        <v>996</v>
      </c>
      <c r="B320" s="437" t="s">
        <v>4357</v>
      </c>
      <c r="C320" s="437" t="s">
        <v>4359</v>
      </c>
      <c r="D320" s="442" t="s">
        <v>3392</v>
      </c>
      <c r="E320" s="446">
        <v>1000</v>
      </c>
    </row>
    <row r="321" spans="1:5" s="430" customFormat="1" ht="23" x14ac:dyDescent="0.35">
      <c r="A321" s="436">
        <v>998</v>
      </c>
      <c r="B321" s="437" t="s">
        <v>4366</v>
      </c>
      <c r="C321" s="437" t="s">
        <v>4368</v>
      </c>
      <c r="D321" s="442" t="s">
        <v>4369</v>
      </c>
      <c r="E321" s="446">
        <v>6500</v>
      </c>
    </row>
    <row r="322" spans="1:5" s="430" customFormat="1" ht="23" x14ac:dyDescent="0.35">
      <c r="A322" s="436">
        <v>1016</v>
      </c>
      <c r="B322" s="437" t="s">
        <v>2177</v>
      </c>
      <c r="C322" s="437" t="s">
        <v>4377</v>
      </c>
      <c r="D322" s="442" t="s">
        <v>4378</v>
      </c>
      <c r="E322" s="446">
        <v>29200</v>
      </c>
    </row>
    <row r="323" spans="1:5" s="430" customFormat="1" ht="23" x14ac:dyDescent="0.35">
      <c r="A323" s="436">
        <v>1024</v>
      </c>
      <c r="B323" s="437" t="s">
        <v>2586</v>
      </c>
      <c r="C323" s="437" t="s">
        <v>2578</v>
      </c>
      <c r="D323" s="442" t="s">
        <v>4383</v>
      </c>
      <c r="E323" s="446">
        <v>40328</v>
      </c>
    </row>
    <row r="324" spans="1:5" s="430" customFormat="1" ht="23" x14ac:dyDescent="0.35">
      <c r="A324" s="436">
        <v>1037</v>
      </c>
      <c r="B324" s="437" t="s">
        <v>1506</v>
      </c>
      <c r="C324" s="437" t="s">
        <v>4388</v>
      </c>
      <c r="D324" s="442" t="s">
        <v>4132</v>
      </c>
      <c r="E324" s="446">
        <v>8000</v>
      </c>
    </row>
    <row r="325" spans="1:5" s="430" customFormat="1" ht="23" x14ac:dyDescent="0.35">
      <c r="A325" s="436">
        <v>1040</v>
      </c>
      <c r="B325" s="437" t="s">
        <v>4394</v>
      </c>
      <c r="C325" s="437" t="s">
        <v>4397</v>
      </c>
      <c r="D325" s="442" t="s">
        <v>4398</v>
      </c>
      <c r="E325" s="446">
        <v>10000</v>
      </c>
    </row>
    <row r="326" spans="1:5" s="430" customFormat="1" ht="23" x14ac:dyDescent="0.35">
      <c r="A326" s="436">
        <v>1042</v>
      </c>
      <c r="B326" s="437" t="s">
        <v>4050</v>
      </c>
      <c r="C326" s="437" t="s">
        <v>4405</v>
      </c>
      <c r="D326" s="442" t="s">
        <v>4406</v>
      </c>
      <c r="E326" s="446">
        <v>0</v>
      </c>
    </row>
    <row r="327" spans="1:5" s="430" customFormat="1" ht="23" x14ac:dyDescent="0.35">
      <c r="A327" s="436">
        <v>1043</v>
      </c>
      <c r="B327" s="437" t="s">
        <v>1167</v>
      </c>
      <c r="C327" s="437" t="s">
        <v>4412</v>
      </c>
      <c r="D327" s="442" t="s">
        <v>4413</v>
      </c>
      <c r="E327" s="446">
        <v>6000</v>
      </c>
    </row>
    <row r="328" spans="1:5" s="430" customFormat="1" ht="23" x14ac:dyDescent="0.35">
      <c r="A328" s="436">
        <v>1044</v>
      </c>
      <c r="B328" s="437" t="s">
        <v>4418</v>
      </c>
      <c r="C328" s="437" t="s">
        <v>4420</v>
      </c>
      <c r="D328" s="442" t="s">
        <v>4421</v>
      </c>
      <c r="E328" s="446">
        <v>5200</v>
      </c>
    </row>
    <row r="329" spans="1:5" s="430" customFormat="1" ht="23" x14ac:dyDescent="0.35">
      <c r="A329" s="436">
        <v>1049</v>
      </c>
      <c r="B329" s="437" t="s">
        <v>2470</v>
      </c>
      <c r="C329" s="437" t="s">
        <v>4427</v>
      </c>
      <c r="D329" s="442" t="s">
        <v>4428</v>
      </c>
      <c r="E329" s="446">
        <v>3400</v>
      </c>
    </row>
    <row r="330" spans="1:5" s="430" customFormat="1" ht="23" x14ac:dyDescent="0.35">
      <c r="A330" s="436">
        <v>1052</v>
      </c>
      <c r="B330" s="437" t="s">
        <v>4432</v>
      </c>
      <c r="C330" s="437" t="s">
        <v>4435</v>
      </c>
      <c r="D330" s="442" t="s">
        <v>4436</v>
      </c>
      <c r="E330" s="446">
        <v>8000</v>
      </c>
    </row>
    <row r="331" spans="1:5" s="430" customFormat="1" ht="23" x14ac:dyDescent="0.35">
      <c r="A331" s="436">
        <v>1053</v>
      </c>
      <c r="B331" s="437" t="s">
        <v>4441</v>
      </c>
      <c r="C331" s="437" t="s">
        <v>4443</v>
      </c>
      <c r="D331" s="442" t="s">
        <v>4444</v>
      </c>
      <c r="E331" s="446">
        <v>8725</v>
      </c>
    </row>
    <row r="332" spans="1:5" s="430" customFormat="1" ht="23" x14ac:dyDescent="0.35">
      <c r="A332" s="436">
        <v>1075</v>
      </c>
      <c r="B332" s="437" t="s">
        <v>4452</v>
      </c>
      <c r="C332" s="437" t="s">
        <v>4454</v>
      </c>
      <c r="D332" s="442" t="s">
        <v>4455</v>
      </c>
      <c r="E332" s="446">
        <v>8898.51</v>
      </c>
    </row>
    <row r="333" spans="1:5" s="430" customFormat="1" ht="23" x14ac:dyDescent="0.35">
      <c r="A333" s="436">
        <v>1085</v>
      </c>
      <c r="B333" s="437" t="s">
        <v>4463</v>
      </c>
      <c r="C333" s="437" t="s">
        <v>4465</v>
      </c>
      <c r="D333" s="442" t="s">
        <v>4466</v>
      </c>
      <c r="E333" s="446">
        <v>4000</v>
      </c>
    </row>
    <row r="334" spans="1:5" s="430" customFormat="1" ht="23" x14ac:dyDescent="0.35">
      <c r="A334" s="436">
        <v>1086</v>
      </c>
      <c r="B334" s="437" t="s">
        <v>4473</v>
      </c>
      <c r="C334" s="437" t="s">
        <v>4475</v>
      </c>
      <c r="D334" s="442" t="s">
        <v>4476</v>
      </c>
      <c r="E334" s="446">
        <v>4037.85</v>
      </c>
    </row>
    <row r="335" spans="1:5" s="430" customFormat="1" ht="23" x14ac:dyDescent="0.35">
      <c r="A335" s="436">
        <v>1088</v>
      </c>
      <c r="B335" s="437" t="s">
        <v>4484</v>
      </c>
      <c r="C335" s="437" t="s">
        <v>4486</v>
      </c>
      <c r="D335" s="442" t="s">
        <v>4487</v>
      </c>
      <c r="E335" s="446">
        <v>5000</v>
      </c>
    </row>
    <row r="336" spans="1:5" s="430" customFormat="1" ht="23" x14ac:dyDescent="0.35">
      <c r="A336" s="436">
        <v>1089</v>
      </c>
      <c r="B336" s="437" t="s">
        <v>4495</v>
      </c>
      <c r="C336" s="437" t="s">
        <v>4498</v>
      </c>
      <c r="D336" s="442" t="s">
        <v>4499</v>
      </c>
      <c r="E336" s="446">
        <v>3394.6</v>
      </c>
    </row>
    <row r="337" spans="1:5" s="430" customFormat="1" ht="23" x14ac:dyDescent="0.35">
      <c r="A337" s="436">
        <v>1090</v>
      </c>
      <c r="B337" s="437" t="s">
        <v>4506</v>
      </c>
      <c r="C337" s="437" t="s">
        <v>4508</v>
      </c>
      <c r="D337" s="442" t="s">
        <v>4509</v>
      </c>
      <c r="E337" s="446">
        <v>0</v>
      </c>
    </row>
    <row r="338" spans="1:5" s="430" customFormat="1" ht="23" x14ac:dyDescent="0.35">
      <c r="A338" s="436">
        <v>1093</v>
      </c>
      <c r="B338" s="437" t="s">
        <v>4513</v>
      </c>
      <c r="C338" s="437" t="s">
        <v>4516</v>
      </c>
      <c r="D338" s="442" t="s">
        <v>4517</v>
      </c>
      <c r="E338" s="446">
        <v>4000</v>
      </c>
    </row>
    <row r="339" spans="1:5" s="430" customFormat="1" ht="23" x14ac:dyDescent="0.35">
      <c r="A339" s="436">
        <v>1094</v>
      </c>
      <c r="B339" s="437" t="s">
        <v>4524</v>
      </c>
      <c r="C339" s="437" t="s">
        <v>4526</v>
      </c>
      <c r="D339" s="442" t="s">
        <v>4096</v>
      </c>
      <c r="E339" s="446">
        <v>6400</v>
      </c>
    </row>
    <row r="340" spans="1:5" s="430" customFormat="1" ht="23" x14ac:dyDescent="0.35">
      <c r="A340" s="436">
        <v>1095</v>
      </c>
      <c r="B340" s="437" t="s">
        <v>4532</v>
      </c>
      <c r="C340" s="437" t="s">
        <v>4535</v>
      </c>
      <c r="D340" s="442" t="s">
        <v>4096</v>
      </c>
      <c r="E340" s="446">
        <v>13600</v>
      </c>
    </row>
    <row r="341" spans="1:5" s="430" customFormat="1" ht="23" x14ac:dyDescent="0.35">
      <c r="A341" s="436">
        <v>1096</v>
      </c>
      <c r="B341" s="437" t="s">
        <v>4542</v>
      </c>
      <c r="C341" s="437" t="s">
        <v>3382</v>
      </c>
      <c r="D341" s="442" t="s">
        <v>4544</v>
      </c>
      <c r="E341" s="446">
        <v>25000</v>
      </c>
    </row>
    <row r="342" spans="1:5" s="430" customFormat="1" ht="23" x14ac:dyDescent="0.35">
      <c r="A342" s="436">
        <v>1097</v>
      </c>
      <c r="B342" s="437" t="s">
        <v>4550</v>
      </c>
      <c r="C342" s="437" t="s">
        <v>4465</v>
      </c>
      <c r="D342" s="442" t="s">
        <v>4466</v>
      </c>
      <c r="E342" s="446">
        <v>4000</v>
      </c>
    </row>
    <row r="343" spans="1:5" s="430" customFormat="1" ht="23" x14ac:dyDescent="0.35">
      <c r="A343" s="436">
        <v>1100</v>
      </c>
      <c r="B343" s="437" t="s">
        <v>2455</v>
      </c>
      <c r="C343" s="437" t="s">
        <v>4557</v>
      </c>
      <c r="D343" s="442" t="s">
        <v>4558</v>
      </c>
      <c r="E343" s="446">
        <v>72764.25</v>
      </c>
    </row>
    <row r="344" spans="1:5" s="430" customFormat="1" ht="23" x14ac:dyDescent="0.35">
      <c r="A344" s="436">
        <v>1101</v>
      </c>
      <c r="B344" s="437" t="s">
        <v>1076</v>
      </c>
      <c r="C344" s="437" t="s">
        <v>4565</v>
      </c>
      <c r="D344" s="442" t="s">
        <v>4566</v>
      </c>
      <c r="E344" s="446">
        <v>24000</v>
      </c>
    </row>
    <row r="345" spans="1:5" s="430" customFormat="1" ht="23" x14ac:dyDescent="0.35">
      <c r="A345" s="436">
        <v>1115</v>
      </c>
      <c r="B345" s="437" t="s">
        <v>4571</v>
      </c>
      <c r="C345" s="437" t="s">
        <v>4516</v>
      </c>
      <c r="D345" s="442" t="s">
        <v>4573</v>
      </c>
      <c r="E345" s="446">
        <v>4000</v>
      </c>
    </row>
    <row r="346" spans="1:5" s="430" customFormat="1" ht="23" x14ac:dyDescent="0.35">
      <c r="A346" s="436">
        <v>1116</v>
      </c>
      <c r="B346" s="437" t="s">
        <v>3236</v>
      </c>
      <c r="C346" s="437" t="s">
        <v>4580</v>
      </c>
      <c r="D346" s="442" t="s">
        <v>4581</v>
      </c>
      <c r="E346" s="446">
        <v>5500</v>
      </c>
    </row>
    <row r="347" spans="1:5" s="430" customFormat="1" ht="23" x14ac:dyDescent="0.35">
      <c r="A347" s="436">
        <v>1117</v>
      </c>
      <c r="B347" s="437" t="s">
        <v>4587</v>
      </c>
      <c r="C347" s="437" t="s">
        <v>4589</v>
      </c>
      <c r="D347" s="442" t="s">
        <v>4590</v>
      </c>
      <c r="E347" s="446">
        <v>22500</v>
      </c>
    </row>
    <row r="348" spans="1:5" s="430" customFormat="1" ht="23" x14ac:dyDescent="0.35">
      <c r="A348" s="436">
        <v>1123</v>
      </c>
      <c r="B348" s="437" t="s">
        <v>4599</v>
      </c>
      <c r="C348" s="437" t="s">
        <v>4602</v>
      </c>
      <c r="D348" s="442" t="s">
        <v>4603</v>
      </c>
      <c r="E348" s="446">
        <v>695000</v>
      </c>
    </row>
    <row r="349" spans="1:5" s="430" customFormat="1" ht="23" x14ac:dyDescent="0.35">
      <c r="A349" s="436">
        <v>1182</v>
      </c>
      <c r="B349" s="437" t="s">
        <v>4611</v>
      </c>
      <c r="C349" s="437" t="s">
        <v>4614</v>
      </c>
      <c r="D349" s="442" t="s">
        <v>4615</v>
      </c>
      <c r="E349" s="446">
        <v>13543.85</v>
      </c>
    </row>
    <row r="350" spans="1:5" s="430" customFormat="1" ht="23" x14ac:dyDescent="0.35">
      <c r="A350" s="436">
        <v>1184</v>
      </c>
      <c r="B350" s="437" t="s">
        <v>3187</v>
      </c>
      <c r="C350" s="437" t="s">
        <v>4618</v>
      </c>
      <c r="D350" s="442" t="s">
        <v>4619</v>
      </c>
      <c r="E350" s="446">
        <v>7178.4</v>
      </c>
    </row>
    <row r="351" spans="1:5" s="430" customFormat="1" ht="23" x14ac:dyDescent="0.35">
      <c r="A351" s="436">
        <v>1185</v>
      </c>
      <c r="B351" s="437" t="s">
        <v>1682</v>
      </c>
      <c r="C351" s="437" t="s">
        <v>4625</v>
      </c>
      <c r="D351" s="442" t="s">
        <v>4626</v>
      </c>
      <c r="E351" s="446">
        <v>4486.5</v>
      </c>
    </row>
    <row r="352" spans="1:5" s="430" customFormat="1" ht="23" x14ac:dyDescent="0.35">
      <c r="A352" s="436">
        <v>1186</v>
      </c>
      <c r="B352" s="437" t="s">
        <v>1137</v>
      </c>
      <c r="C352" s="437" t="s">
        <v>1139</v>
      </c>
      <c r="D352" s="442" t="s">
        <v>4630</v>
      </c>
      <c r="E352" s="446">
        <v>8000</v>
      </c>
    </row>
    <row r="353" spans="1:5" s="430" customFormat="1" ht="23" x14ac:dyDescent="0.35">
      <c r="A353" s="436">
        <v>1187</v>
      </c>
      <c r="B353" s="437" t="s">
        <v>1167</v>
      </c>
      <c r="C353" s="437" t="s">
        <v>1169</v>
      </c>
      <c r="D353" s="442" t="s">
        <v>4631</v>
      </c>
      <c r="E353" s="446">
        <v>8000</v>
      </c>
    </row>
    <row r="354" spans="1:5" s="430" customFormat="1" ht="23" x14ac:dyDescent="0.35">
      <c r="A354" s="436">
        <v>1188</v>
      </c>
      <c r="B354" s="437" t="s">
        <v>901</v>
      </c>
      <c r="C354" s="437" t="s">
        <v>904</v>
      </c>
      <c r="D354" s="442" t="s">
        <v>4632</v>
      </c>
      <c r="E354" s="446">
        <v>8000</v>
      </c>
    </row>
    <row r="355" spans="1:5" s="430" customFormat="1" ht="23" x14ac:dyDescent="0.35">
      <c r="A355" s="436">
        <v>1189</v>
      </c>
      <c r="B355" s="437" t="s">
        <v>1269</v>
      </c>
      <c r="C355" s="437" t="s">
        <v>1272</v>
      </c>
      <c r="D355" s="442" t="s">
        <v>4633</v>
      </c>
      <c r="E355" s="446">
        <v>2242.5</v>
      </c>
    </row>
    <row r="356" spans="1:5" s="430" customFormat="1" ht="23" x14ac:dyDescent="0.35">
      <c r="A356" s="436">
        <v>1190</v>
      </c>
      <c r="B356" s="437" t="s">
        <v>1606</v>
      </c>
      <c r="C356" s="437" t="s">
        <v>904</v>
      </c>
      <c r="D356" s="442" t="s">
        <v>4634</v>
      </c>
      <c r="E356" s="446">
        <v>16000</v>
      </c>
    </row>
    <row r="357" spans="1:5" s="430" customFormat="1" ht="23" x14ac:dyDescent="0.35">
      <c r="A357" s="436">
        <v>1191</v>
      </c>
      <c r="B357" s="437" t="s">
        <v>1052</v>
      </c>
      <c r="C357" s="437" t="s">
        <v>1054</v>
      </c>
      <c r="D357" s="442" t="s">
        <v>4635</v>
      </c>
      <c r="E357" s="446">
        <v>5500</v>
      </c>
    </row>
    <row r="358" spans="1:5" s="430" customFormat="1" ht="23" x14ac:dyDescent="0.35">
      <c r="A358" s="436">
        <v>1194</v>
      </c>
      <c r="B358" s="437" t="s">
        <v>4638</v>
      </c>
      <c r="C358" s="437" t="s">
        <v>4640</v>
      </c>
      <c r="D358" s="442" t="s">
        <v>4641</v>
      </c>
      <c r="E358" s="446">
        <v>15661.8</v>
      </c>
    </row>
    <row r="359" spans="1:5" s="430" customFormat="1" ht="23" x14ac:dyDescent="0.35">
      <c r="A359" s="436">
        <v>1200</v>
      </c>
      <c r="B359" s="437" t="s">
        <v>1008</v>
      </c>
      <c r="C359" s="437" t="s">
        <v>1011</v>
      </c>
      <c r="D359" s="442" t="s">
        <v>4643</v>
      </c>
      <c r="E359" s="446">
        <v>30000</v>
      </c>
    </row>
    <row r="360" spans="1:5" s="430" customFormat="1" ht="23" x14ac:dyDescent="0.35">
      <c r="A360" s="436">
        <v>1201</v>
      </c>
      <c r="B360" s="437" t="s">
        <v>1453</v>
      </c>
      <c r="C360" s="437" t="s">
        <v>1455</v>
      </c>
      <c r="D360" s="442" t="s">
        <v>4644</v>
      </c>
      <c r="E360" s="446">
        <v>9085.1999999999989</v>
      </c>
    </row>
    <row r="361" spans="1:5" s="430" customFormat="1" ht="23" x14ac:dyDescent="0.35">
      <c r="A361" s="436">
        <v>1202</v>
      </c>
      <c r="B361" s="437" t="s">
        <v>1359</v>
      </c>
      <c r="C361" s="437" t="s">
        <v>1362</v>
      </c>
      <c r="D361" s="442" t="s">
        <v>4645</v>
      </c>
      <c r="E361" s="446">
        <v>3589.2</v>
      </c>
    </row>
    <row r="362" spans="1:5" s="430" customFormat="1" ht="23" x14ac:dyDescent="0.35">
      <c r="A362" s="436">
        <v>1203</v>
      </c>
      <c r="B362" s="437" t="s">
        <v>1433</v>
      </c>
      <c r="C362" s="437" t="s">
        <v>1435</v>
      </c>
      <c r="D362" s="442" t="s">
        <v>4646</v>
      </c>
      <c r="E362" s="446">
        <v>21000</v>
      </c>
    </row>
    <row r="363" spans="1:5" s="430" customFormat="1" ht="23" x14ac:dyDescent="0.35">
      <c r="A363" s="436">
        <v>1204</v>
      </c>
      <c r="B363" s="437" t="s">
        <v>1120</v>
      </c>
      <c r="C363" s="437" t="s">
        <v>1122</v>
      </c>
      <c r="D363" s="442" t="s">
        <v>4650</v>
      </c>
      <c r="E363" s="446">
        <v>6000</v>
      </c>
    </row>
    <row r="364" spans="1:5" s="430" customFormat="1" ht="23" x14ac:dyDescent="0.35">
      <c r="A364" s="436">
        <v>1205</v>
      </c>
      <c r="B364" s="437" t="s">
        <v>1069</v>
      </c>
      <c r="C364" s="437" t="s">
        <v>1072</v>
      </c>
      <c r="D364" s="442" t="s">
        <v>4652</v>
      </c>
      <c r="E364" s="446">
        <v>7178.4</v>
      </c>
    </row>
    <row r="365" spans="1:5" s="430" customFormat="1" ht="23" x14ac:dyDescent="0.35">
      <c r="A365" s="436">
        <v>1206</v>
      </c>
      <c r="B365" s="437" t="s">
        <v>1411</v>
      </c>
      <c r="C365" s="437" t="s">
        <v>1072</v>
      </c>
      <c r="D365" s="442" t="s">
        <v>4654</v>
      </c>
      <c r="E365" s="446">
        <v>5500</v>
      </c>
    </row>
    <row r="366" spans="1:5" s="430" customFormat="1" ht="23" x14ac:dyDescent="0.35">
      <c r="A366" s="436">
        <v>1207</v>
      </c>
      <c r="B366" s="437" t="s">
        <v>1423</v>
      </c>
      <c r="C366" s="437" t="s">
        <v>1426</v>
      </c>
      <c r="D366" s="442" t="s">
        <v>4655</v>
      </c>
      <c r="E366" s="446">
        <v>3500</v>
      </c>
    </row>
    <row r="367" spans="1:5" s="430" customFormat="1" ht="23" x14ac:dyDescent="0.35">
      <c r="A367" s="436">
        <v>1208</v>
      </c>
      <c r="B367" s="437" t="s">
        <v>1366</v>
      </c>
      <c r="C367" s="437" t="s">
        <v>1369</v>
      </c>
      <c r="D367" s="442" t="s">
        <v>4657</v>
      </c>
      <c r="E367" s="446">
        <v>2000</v>
      </c>
    </row>
    <row r="368" spans="1:5" s="430" customFormat="1" ht="23" x14ac:dyDescent="0.35">
      <c r="A368" s="436">
        <v>1209</v>
      </c>
      <c r="B368" s="437" t="s">
        <v>950</v>
      </c>
      <c r="C368" s="437" t="s">
        <v>952</v>
      </c>
      <c r="D368" s="442" t="s">
        <v>4658</v>
      </c>
      <c r="E368" s="446">
        <v>7000</v>
      </c>
    </row>
    <row r="369" spans="1:5" s="430" customFormat="1" ht="23" x14ac:dyDescent="0.35">
      <c r="A369" s="436">
        <v>1210</v>
      </c>
      <c r="B369" s="437" t="s">
        <v>1439</v>
      </c>
      <c r="C369" s="437" t="s">
        <v>1441</v>
      </c>
      <c r="D369" s="442" t="s">
        <v>4659</v>
      </c>
      <c r="E369" s="446">
        <v>26000</v>
      </c>
    </row>
    <row r="370" spans="1:5" s="430" customFormat="1" ht="23" x14ac:dyDescent="0.35">
      <c r="A370" s="436">
        <v>1211</v>
      </c>
      <c r="B370" s="437" t="s">
        <v>1092</v>
      </c>
      <c r="C370" s="437" t="s">
        <v>1094</v>
      </c>
      <c r="D370" s="442" t="s">
        <v>4652</v>
      </c>
      <c r="E370" s="446">
        <v>8075.68</v>
      </c>
    </row>
    <row r="371" spans="1:5" s="430" customFormat="1" ht="23" x14ac:dyDescent="0.35">
      <c r="A371" s="436">
        <v>1212</v>
      </c>
      <c r="B371" s="437" t="s">
        <v>1250</v>
      </c>
      <c r="C371" s="437" t="s">
        <v>1251</v>
      </c>
      <c r="D371" s="442" t="s">
        <v>4662</v>
      </c>
      <c r="E371" s="446">
        <v>1735.4</v>
      </c>
    </row>
    <row r="372" spans="1:5" s="430" customFormat="1" ht="23" x14ac:dyDescent="0.35">
      <c r="A372" s="436">
        <v>1216</v>
      </c>
      <c r="B372" s="437" t="s">
        <v>1107</v>
      </c>
      <c r="C372" s="437" t="s">
        <v>1110</v>
      </c>
      <c r="D372" s="442" t="s">
        <v>4664</v>
      </c>
      <c r="E372" s="446">
        <v>1290</v>
      </c>
    </row>
    <row r="373" spans="1:5" s="430" customFormat="1" ht="23" x14ac:dyDescent="0.35">
      <c r="A373" s="436">
        <v>1222</v>
      </c>
      <c r="B373" s="437" t="s">
        <v>1177</v>
      </c>
      <c r="C373" s="437" t="s">
        <v>1179</v>
      </c>
      <c r="D373" s="442" t="s">
        <v>4667</v>
      </c>
      <c r="E373" s="446">
        <v>8075.68</v>
      </c>
    </row>
    <row r="374" spans="1:5" s="430" customFormat="1" ht="23" x14ac:dyDescent="0.35">
      <c r="A374" s="436">
        <v>1225</v>
      </c>
      <c r="B374" s="437" t="s">
        <v>1310</v>
      </c>
      <c r="C374" s="437" t="s">
        <v>1313</v>
      </c>
      <c r="D374" s="442" t="s">
        <v>4668</v>
      </c>
      <c r="E374" s="446">
        <v>4307.04</v>
      </c>
    </row>
    <row r="375" spans="1:5" s="430" customFormat="1" ht="34.5" x14ac:dyDescent="0.35">
      <c r="A375" s="436">
        <v>1227</v>
      </c>
      <c r="B375" s="437" t="s">
        <v>1255</v>
      </c>
      <c r="C375" s="437" t="s">
        <v>1258</v>
      </c>
      <c r="D375" s="442" t="s">
        <v>4670</v>
      </c>
      <c r="E375" s="446">
        <v>15000</v>
      </c>
    </row>
    <row r="376" spans="1:5" s="430" customFormat="1" ht="23" x14ac:dyDescent="0.35">
      <c r="A376" s="436">
        <v>1230</v>
      </c>
      <c r="B376" s="437" t="s">
        <v>1040</v>
      </c>
      <c r="C376" s="437" t="s">
        <v>1043</v>
      </c>
      <c r="D376" s="442" t="s">
        <v>4672</v>
      </c>
      <c r="E376" s="446">
        <v>23500</v>
      </c>
    </row>
    <row r="377" spans="1:5" s="430" customFormat="1" ht="23" x14ac:dyDescent="0.35">
      <c r="A377" s="436">
        <v>1235</v>
      </c>
      <c r="B377" s="437" t="s">
        <v>880</v>
      </c>
      <c r="C377" s="437" t="s">
        <v>883</v>
      </c>
      <c r="D377" s="442" t="s">
        <v>4673</v>
      </c>
      <c r="E377" s="446">
        <v>13881</v>
      </c>
    </row>
    <row r="378" spans="1:5" s="430" customFormat="1" ht="23" x14ac:dyDescent="0.35">
      <c r="A378" s="436">
        <v>1236</v>
      </c>
      <c r="B378" s="437" t="s">
        <v>1444</v>
      </c>
      <c r="C378" s="437" t="s">
        <v>1447</v>
      </c>
      <c r="D378" s="442" t="s">
        <v>4674</v>
      </c>
      <c r="E378" s="446">
        <v>4000</v>
      </c>
    </row>
    <row r="379" spans="1:5" s="430" customFormat="1" ht="23" x14ac:dyDescent="0.35">
      <c r="A379" s="436">
        <v>1237</v>
      </c>
      <c r="B379" s="437" t="s">
        <v>1281</v>
      </c>
      <c r="C379" s="437" t="s">
        <v>1284</v>
      </c>
      <c r="D379" s="442" t="s">
        <v>4676</v>
      </c>
      <c r="E379" s="446">
        <v>6999.99</v>
      </c>
    </row>
    <row r="380" spans="1:5" s="430" customFormat="1" ht="23" x14ac:dyDescent="0.35">
      <c r="A380" s="436">
        <v>1251</v>
      </c>
      <c r="B380" s="437" t="s">
        <v>4678</v>
      </c>
      <c r="C380" s="437" t="s">
        <v>4680</v>
      </c>
      <c r="D380" s="442" t="s">
        <v>4681</v>
      </c>
      <c r="E380" s="446">
        <v>1200</v>
      </c>
    </row>
    <row r="381" spans="1:5" s="430" customFormat="1" ht="23" x14ac:dyDescent="0.35">
      <c r="A381" s="436">
        <v>1255</v>
      </c>
      <c r="B381" s="437" t="s">
        <v>2359</v>
      </c>
      <c r="C381" s="437" t="s">
        <v>2361</v>
      </c>
      <c r="D381" s="442" t="s">
        <v>4685</v>
      </c>
      <c r="E381" s="446">
        <v>21825</v>
      </c>
    </row>
    <row r="382" spans="1:5" s="430" customFormat="1" ht="23" x14ac:dyDescent="0.35">
      <c r="A382" s="436">
        <v>1256</v>
      </c>
      <c r="B382" s="437" t="s">
        <v>1459</v>
      </c>
      <c r="C382" s="437" t="s">
        <v>1462</v>
      </c>
      <c r="D382" s="442" t="s">
        <v>4687</v>
      </c>
      <c r="E382" s="446">
        <v>6000</v>
      </c>
    </row>
    <row r="383" spans="1:5" s="430" customFormat="1" ht="23" x14ac:dyDescent="0.35">
      <c r="A383" s="436">
        <v>1269</v>
      </c>
      <c r="B383" s="437" t="s">
        <v>4691</v>
      </c>
      <c r="C383" s="437" t="s">
        <v>4694</v>
      </c>
      <c r="D383" s="442" t="s">
        <v>4695</v>
      </c>
      <c r="E383" s="446">
        <v>3000</v>
      </c>
    </row>
    <row r="384" spans="1:5" s="430" customFormat="1" ht="23" x14ac:dyDescent="0.35">
      <c r="A384" s="436">
        <v>1270</v>
      </c>
      <c r="B384" s="437" t="s">
        <v>1228</v>
      </c>
      <c r="C384" s="437" t="s">
        <v>1231</v>
      </c>
      <c r="D384" s="442" t="s">
        <v>4700</v>
      </c>
      <c r="E384" s="446">
        <v>55000</v>
      </c>
    </row>
    <row r="385" spans="1:5" s="430" customFormat="1" ht="23" x14ac:dyDescent="0.35">
      <c r="A385" s="436">
        <v>1272</v>
      </c>
      <c r="B385" s="437" t="s">
        <v>2639</v>
      </c>
      <c r="C385" s="437" t="s">
        <v>2641</v>
      </c>
      <c r="D385" s="442" t="s">
        <v>4703</v>
      </c>
      <c r="E385" s="446">
        <v>12594</v>
      </c>
    </row>
    <row r="386" spans="1:5" s="430" customFormat="1" ht="23" x14ac:dyDescent="0.35">
      <c r="A386" s="436">
        <v>1273</v>
      </c>
      <c r="B386" s="437" t="s">
        <v>1385</v>
      </c>
      <c r="C386" s="437" t="s">
        <v>1387</v>
      </c>
      <c r="D386" s="442" t="s">
        <v>4406</v>
      </c>
      <c r="E386" s="446">
        <v>15000</v>
      </c>
    </row>
    <row r="387" spans="1:5" s="430" customFormat="1" ht="23" x14ac:dyDescent="0.35">
      <c r="A387" s="436">
        <v>1274</v>
      </c>
      <c r="B387" s="437" t="s">
        <v>1189</v>
      </c>
      <c r="C387" s="437" t="s">
        <v>1192</v>
      </c>
      <c r="D387" s="442" t="s">
        <v>4707</v>
      </c>
      <c r="E387" s="446">
        <v>750</v>
      </c>
    </row>
    <row r="388" spans="1:5" s="430" customFormat="1" ht="34.5" x14ac:dyDescent="0.35">
      <c r="A388" s="436">
        <v>1275</v>
      </c>
      <c r="B388" s="437" t="s">
        <v>916</v>
      </c>
      <c r="C388" s="437" t="s">
        <v>919</v>
      </c>
      <c r="D388" s="442" t="s">
        <v>4708</v>
      </c>
      <c r="E388" s="446">
        <v>12865.75</v>
      </c>
    </row>
    <row r="389" spans="1:5" s="430" customFormat="1" ht="23" x14ac:dyDescent="0.35">
      <c r="A389" s="436">
        <v>1276</v>
      </c>
      <c r="B389" s="437" t="s">
        <v>2419</v>
      </c>
      <c r="C389" s="437" t="s">
        <v>4710</v>
      </c>
      <c r="D389" s="442" t="s">
        <v>4708</v>
      </c>
      <c r="E389" s="446">
        <v>3410</v>
      </c>
    </row>
    <row r="390" spans="1:5" s="430" customFormat="1" ht="34.5" x14ac:dyDescent="0.35">
      <c r="A390" s="436">
        <v>1277</v>
      </c>
      <c r="B390" s="437" t="s">
        <v>4715</v>
      </c>
      <c r="C390" s="437" t="s">
        <v>919</v>
      </c>
      <c r="D390" s="442" t="s">
        <v>4708</v>
      </c>
      <c r="E390" s="446">
        <v>3111</v>
      </c>
    </row>
    <row r="391" spans="1:5" s="430" customFormat="1" ht="23" x14ac:dyDescent="0.35">
      <c r="A391" s="436">
        <v>1283</v>
      </c>
      <c r="B391" s="437" t="s">
        <v>1097</v>
      </c>
      <c r="C391" s="437" t="s">
        <v>1100</v>
      </c>
      <c r="D391" s="442" t="s">
        <v>4722</v>
      </c>
      <c r="E391" s="446">
        <v>2000</v>
      </c>
    </row>
    <row r="392" spans="1:5" s="430" customFormat="1" ht="23" x14ac:dyDescent="0.35">
      <c r="A392" s="436">
        <v>1284</v>
      </c>
      <c r="B392" s="437" t="s">
        <v>893</v>
      </c>
      <c r="C392" s="437" t="s">
        <v>896</v>
      </c>
      <c r="D392" s="442" t="s">
        <v>4723</v>
      </c>
      <c r="E392" s="446">
        <v>2000</v>
      </c>
    </row>
    <row r="393" spans="1:5" s="430" customFormat="1" ht="23" x14ac:dyDescent="0.35">
      <c r="A393" s="436">
        <v>1285</v>
      </c>
      <c r="B393" s="437" t="s">
        <v>1218</v>
      </c>
      <c r="C393" s="437" t="s">
        <v>1221</v>
      </c>
      <c r="D393" s="442" t="s">
        <v>4724</v>
      </c>
      <c r="E393" s="446">
        <v>3000</v>
      </c>
    </row>
    <row r="394" spans="1:5" s="430" customFormat="1" ht="23" x14ac:dyDescent="0.35">
      <c r="A394" s="436">
        <v>1286</v>
      </c>
      <c r="B394" s="437" t="s">
        <v>990</v>
      </c>
      <c r="C394" s="437" t="s">
        <v>993</v>
      </c>
      <c r="D394" s="442" t="s">
        <v>4725</v>
      </c>
      <c r="E394" s="446">
        <v>5000</v>
      </c>
    </row>
    <row r="395" spans="1:5" s="430" customFormat="1" ht="23" x14ac:dyDescent="0.35">
      <c r="A395" s="436">
        <v>1287</v>
      </c>
      <c r="B395" s="437" t="s">
        <v>990</v>
      </c>
      <c r="C395" s="437" t="s">
        <v>869</v>
      </c>
      <c r="D395" s="442" t="s">
        <v>4726</v>
      </c>
      <c r="E395" s="446">
        <v>10000</v>
      </c>
    </row>
    <row r="396" spans="1:5" s="430" customFormat="1" ht="23" x14ac:dyDescent="0.35">
      <c r="A396" s="436">
        <v>1289</v>
      </c>
      <c r="B396" s="437" t="s">
        <v>1332</v>
      </c>
      <c r="C396" s="437" t="s">
        <v>857</v>
      </c>
      <c r="D396" s="442" t="s">
        <v>4724</v>
      </c>
      <c r="E396" s="446">
        <v>3000</v>
      </c>
    </row>
    <row r="397" spans="1:5" s="430" customFormat="1" ht="23" x14ac:dyDescent="0.35">
      <c r="A397" s="436">
        <v>1291</v>
      </c>
      <c r="B397" s="437" t="s">
        <v>1199</v>
      </c>
      <c r="C397" s="437" t="s">
        <v>869</v>
      </c>
      <c r="D397" s="442" t="s">
        <v>4726</v>
      </c>
      <c r="E397" s="446">
        <v>10000</v>
      </c>
    </row>
    <row r="398" spans="1:5" s="430" customFormat="1" ht="23" x14ac:dyDescent="0.35">
      <c r="A398" s="436">
        <v>1292</v>
      </c>
      <c r="B398" s="437" t="s">
        <v>1349</v>
      </c>
      <c r="C398" s="437" t="s">
        <v>1352</v>
      </c>
      <c r="D398" s="442" t="s">
        <v>4659</v>
      </c>
      <c r="E398" s="446">
        <v>18000</v>
      </c>
    </row>
    <row r="399" spans="1:5" s="430" customFormat="1" ht="23" x14ac:dyDescent="0.35">
      <c r="A399" s="436">
        <v>1293</v>
      </c>
      <c r="B399" s="437" t="s">
        <v>1239</v>
      </c>
      <c r="C399" s="437" t="s">
        <v>1242</v>
      </c>
      <c r="D399" s="442" t="s">
        <v>4728</v>
      </c>
      <c r="E399" s="446">
        <v>10000</v>
      </c>
    </row>
    <row r="400" spans="1:5" s="430" customFormat="1" ht="23" x14ac:dyDescent="0.35">
      <c r="A400" s="436">
        <v>1298</v>
      </c>
      <c r="B400" s="437" t="s">
        <v>2662</v>
      </c>
      <c r="C400" s="437" t="s">
        <v>4729</v>
      </c>
      <c r="D400" s="442" t="s">
        <v>4730</v>
      </c>
      <c r="E400" s="446">
        <v>7128.31</v>
      </c>
    </row>
    <row r="401" spans="1:5" s="430" customFormat="1" ht="23" x14ac:dyDescent="0.35">
      <c r="A401" s="436">
        <v>1299</v>
      </c>
      <c r="B401" s="437" t="s">
        <v>4734</v>
      </c>
      <c r="C401" s="437" t="s">
        <v>4736</v>
      </c>
      <c r="D401" s="442" t="s">
        <v>4737</v>
      </c>
      <c r="E401" s="446">
        <v>10700</v>
      </c>
    </row>
    <row r="402" spans="1:5" s="430" customFormat="1" ht="46" x14ac:dyDescent="0.35">
      <c r="A402" s="436">
        <v>1305</v>
      </c>
      <c r="B402" s="437" t="s">
        <v>939</v>
      </c>
      <c r="C402" s="437" t="s">
        <v>942</v>
      </c>
      <c r="D402" s="442" t="s">
        <v>4740</v>
      </c>
      <c r="E402" s="446">
        <v>50000</v>
      </c>
    </row>
    <row r="403" spans="1:5" s="430" customFormat="1" ht="23" x14ac:dyDescent="0.35">
      <c r="A403" s="436">
        <v>1328</v>
      </c>
      <c r="B403" s="437" t="s">
        <v>1017</v>
      </c>
      <c r="C403" s="437" t="s">
        <v>1020</v>
      </c>
      <c r="D403" s="442" t="s">
        <v>4741</v>
      </c>
      <c r="E403" s="446">
        <v>10660</v>
      </c>
    </row>
    <row r="404" spans="1:5" s="430" customFormat="1" ht="23" x14ac:dyDescent="0.35">
      <c r="A404" s="436">
        <v>1330</v>
      </c>
      <c r="B404" s="437" t="s">
        <v>1340</v>
      </c>
      <c r="C404" s="437" t="s">
        <v>1343</v>
      </c>
      <c r="D404" s="442" t="s">
        <v>4743</v>
      </c>
      <c r="E404" s="446">
        <v>4000</v>
      </c>
    </row>
    <row r="405" spans="1:5" s="430" customFormat="1" ht="23" x14ac:dyDescent="0.35">
      <c r="A405" s="436">
        <v>1332</v>
      </c>
      <c r="B405" s="437" t="s">
        <v>1415</v>
      </c>
      <c r="C405" s="437" t="s">
        <v>1343</v>
      </c>
      <c r="D405" s="442" t="s">
        <v>4743</v>
      </c>
      <c r="E405" s="446">
        <v>4000</v>
      </c>
    </row>
    <row r="406" spans="1:5" s="430" customFormat="1" ht="23" x14ac:dyDescent="0.35">
      <c r="A406" s="436">
        <v>1333</v>
      </c>
      <c r="B406" s="437" t="s">
        <v>956</v>
      </c>
      <c r="C406" s="437" t="s">
        <v>959</v>
      </c>
      <c r="D406" s="442" t="s">
        <v>4744</v>
      </c>
      <c r="E406" s="446">
        <v>4182</v>
      </c>
    </row>
    <row r="407" spans="1:5" s="430" customFormat="1" ht="23" x14ac:dyDescent="0.35">
      <c r="A407" s="436">
        <v>1371</v>
      </c>
      <c r="B407" s="437" t="s">
        <v>1373</v>
      </c>
      <c r="C407" s="437" t="s">
        <v>1376</v>
      </c>
      <c r="D407" s="442" t="s">
        <v>4746</v>
      </c>
      <c r="E407" s="446">
        <v>10698</v>
      </c>
    </row>
    <row r="408" spans="1:5" s="430" customFormat="1" ht="34.5" x14ac:dyDescent="0.35">
      <c r="A408" s="436">
        <v>1373</v>
      </c>
      <c r="B408" s="437" t="s">
        <v>2603</v>
      </c>
      <c r="C408" s="437" t="s">
        <v>1088</v>
      </c>
      <c r="D408" s="442" t="s">
        <v>4747</v>
      </c>
      <c r="E408" s="446">
        <v>228</v>
      </c>
    </row>
    <row r="409" spans="1:5" s="430" customFormat="1" ht="23" x14ac:dyDescent="0.35">
      <c r="A409" s="436">
        <v>1376</v>
      </c>
      <c r="B409" s="437" t="s">
        <v>818</v>
      </c>
      <c r="C409" s="437" t="s">
        <v>4749</v>
      </c>
      <c r="D409" s="442" t="s">
        <v>4750</v>
      </c>
      <c r="E409" s="446">
        <v>2523.61</v>
      </c>
    </row>
    <row r="410" spans="1:5" s="430" customFormat="1" ht="23" x14ac:dyDescent="0.35">
      <c r="A410" s="436">
        <v>1377</v>
      </c>
      <c r="B410" s="437" t="s">
        <v>1395</v>
      </c>
      <c r="C410" s="437" t="s">
        <v>857</v>
      </c>
      <c r="D410" s="442" t="s">
        <v>4724</v>
      </c>
      <c r="E410" s="446">
        <v>3000</v>
      </c>
    </row>
    <row r="411" spans="1:5" s="430" customFormat="1" ht="23" x14ac:dyDescent="0.35">
      <c r="A411" s="436">
        <v>1384</v>
      </c>
      <c r="B411" s="437" t="s">
        <v>1157</v>
      </c>
      <c r="C411" s="437" t="s">
        <v>1160</v>
      </c>
      <c r="D411" s="442" t="s">
        <v>4752</v>
      </c>
      <c r="E411" s="446">
        <v>12000</v>
      </c>
    </row>
    <row r="412" spans="1:5" s="430" customFormat="1" ht="23" x14ac:dyDescent="0.35">
      <c r="A412" s="436">
        <v>1385</v>
      </c>
      <c r="B412" s="437" t="s">
        <v>1146</v>
      </c>
      <c r="C412" s="437" t="s">
        <v>857</v>
      </c>
      <c r="D412" s="442" t="s">
        <v>4755</v>
      </c>
      <c r="E412" s="446">
        <v>4000</v>
      </c>
    </row>
    <row r="413" spans="1:5" s="430" customFormat="1" ht="23" x14ac:dyDescent="0.35">
      <c r="A413" s="436">
        <v>1387</v>
      </c>
      <c r="B413" s="437" t="s">
        <v>981</v>
      </c>
      <c r="C413" s="437" t="s">
        <v>984</v>
      </c>
      <c r="D413" s="442" t="s">
        <v>4756</v>
      </c>
      <c r="E413" s="446">
        <v>600</v>
      </c>
    </row>
    <row r="414" spans="1:5" s="430" customFormat="1" ht="23" x14ac:dyDescent="0.35">
      <c r="A414" s="436">
        <v>1388</v>
      </c>
      <c r="B414" s="437" t="s">
        <v>1293</v>
      </c>
      <c r="C414" s="437" t="s">
        <v>1296</v>
      </c>
      <c r="D414" s="442" t="s">
        <v>4757</v>
      </c>
      <c r="E414" s="446">
        <v>5000</v>
      </c>
    </row>
    <row r="415" spans="1:5" s="430" customFormat="1" ht="23" x14ac:dyDescent="0.35">
      <c r="A415" s="436">
        <v>1389</v>
      </c>
      <c r="B415" s="437" t="s">
        <v>854</v>
      </c>
      <c r="C415" s="437" t="s">
        <v>857</v>
      </c>
      <c r="D415" s="442" t="s">
        <v>4759</v>
      </c>
      <c r="E415" s="446">
        <v>2000</v>
      </c>
    </row>
    <row r="416" spans="1:5" s="430" customFormat="1" ht="23" x14ac:dyDescent="0.35">
      <c r="A416" s="436">
        <v>1391</v>
      </c>
      <c r="B416" s="437" t="s">
        <v>1471</v>
      </c>
      <c r="C416" s="437" t="s">
        <v>1474</v>
      </c>
      <c r="D416" s="442" t="s">
        <v>4761</v>
      </c>
      <c r="E416" s="446">
        <v>2432</v>
      </c>
    </row>
    <row r="417" spans="1:5" s="430" customFormat="1" ht="23" x14ac:dyDescent="0.35">
      <c r="A417" s="436">
        <v>1392</v>
      </c>
      <c r="B417" s="437" t="s">
        <v>1481</v>
      </c>
      <c r="C417" s="437" t="s">
        <v>1484</v>
      </c>
      <c r="D417" s="442" t="s">
        <v>4762</v>
      </c>
      <c r="E417" s="446">
        <v>3400</v>
      </c>
    </row>
    <row r="418" spans="1:5" s="430" customFormat="1" ht="23" x14ac:dyDescent="0.35">
      <c r="A418" s="436">
        <v>1393</v>
      </c>
      <c r="B418" s="437" t="s">
        <v>1491</v>
      </c>
      <c r="C418" s="437" t="s">
        <v>1484</v>
      </c>
      <c r="D418" s="442" t="s">
        <v>4762</v>
      </c>
      <c r="E418" s="446">
        <v>0</v>
      </c>
    </row>
    <row r="419" spans="1:5" s="430" customFormat="1" ht="34.5" x14ac:dyDescent="0.35">
      <c r="A419" s="436">
        <v>1394</v>
      </c>
      <c r="B419" s="437" t="s">
        <v>1498</v>
      </c>
      <c r="C419" s="437" t="s">
        <v>1484</v>
      </c>
      <c r="D419" s="442" t="s">
        <v>4762</v>
      </c>
      <c r="E419" s="446">
        <v>0</v>
      </c>
    </row>
    <row r="420" spans="1:5" s="430" customFormat="1" ht="34.5" x14ac:dyDescent="0.35">
      <c r="A420" s="436">
        <v>1396</v>
      </c>
      <c r="B420" s="437" t="s">
        <v>1506</v>
      </c>
      <c r="C420" s="437" t="s">
        <v>1509</v>
      </c>
      <c r="D420" s="442" t="s">
        <v>4763</v>
      </c>
      <c r="E420" s="446">
        <v>10500</v>
      </c>
    </row>
    <row r="421" spans="1:5" s="430" customFormat="1" ht="23" x14ac:dyDescent="0.35">
      <c r="A421" s="436">
        <v>1400</v>
      </c>
      <c r="B421" s="437" t="s">
        <v>1517</v>
      </c>
      <c r="C421" s="437" t="s">
        <v>1520</v>
      </c>
      <c r="D421" s="442" t="s">
        <v>4765</v>
      </c>
      <c r="E421" s="446">
        <v>4000</v>
      </c>
    </row>
    <row r="422" spans="1:5" s="430" customFormat="1" ht="23" x14ac:dyDescent="0.35">
      <c r="A422" s="436">
        <v>1401</v>
      </c>
      <c r="B422" s="437" t="s">
        <v>1526</v>
      </c>
      <c r="C422" s="437" t="s">
        <v>1529</v>
      </c>
      <c r="D422" s="442" t="s">
        <v>4767</v>
      </c>
      <c r="E422" s="446">
        <v>3000</v>
      </c>
    </row>
    <row r="423" spans="1:5" s="430" customFormat="1" ht="23" x14ac:dyDescent="0.35">
      <c r="A423" s="436">
        <v>1402</v>
      </c>
      <c r="B423" s="437" t="s">
        <v>1535</v>
      </c>
      <c r="C423" s="437" t="s">
        <v>1520</v>
      </c>
      <c r="D423" s="442" t="s">
        <v>4755</v>
      </c>
      <c r="E423" s="446">
        <v>4000</v>
      </c>
    </row>
    <row r="424" spans="1:5" s="430" customFormat="1" ht="23" x14ac:dyDescent="0.35">
      <c r="A424" s="436">
        <v>1411</v>
      </c>
      <c r="B424" s="437" t="s">
        <v>1544</v>
      </c>
      <c r="C424" s="437" t="s">
        <v>1547</v>
      </c>
      <c r="D424" s="442" t="s">
        <v>4765</v>
      </c>
      <c r="E424" s="446">
        <v>4000</v>
      </c>
    </row>
    <row r="425" spans="1:5" s="430" customFormat="1" ht="23" x14ac:dyDescent="0.35">
      <c r="A425" s="436">
        <v>1412</v>
      </c>
      <c r="B425" s="437" t="s">
        <v>1552</v>
      </c>
      <c r="C425" s="437" t="s">
        <v>1555</v>
      </c>
      <c r="D425" s="442" t="s">
        <v>4770</v>
      </c>
      <c r="E425" s="446">
        <v>7000</v>
      </c>
    </row>
    <row r="426" spans="1:5" s="430" customFormat="1" ht="23" x14ac:dyDescent="0.35">
      <c r="A426" s="436">
        <v>1422</v>
      </c>
      <c r="B426" s="437" t="s">
        <v>1571</v>
      </c>
      <c r="C426" s="437" t="s">
        <v>1520</v>
      </c>
      <c r="D426" s="442" t="s">
        <v>4755</v>
      </c>
      <c r="E426" s="446">
        <v>4000</v>
      </c>
    </row>
    <row r="427" spans="1:5" s="430" customFormat="1" ht="23" x14ac:dyDescent="0.35">
      <c r="A427" s="436">
        <v>1429</v>
      </c>
      <c r="B427" s="437" t="s">
        <v>1615</v>
      </c>
      <c r="C427" s="437" t="s">
        <v>1617</v>
      </c>
      <c r="D427" s="442" t="s">
        <v>4774</v>
      </c>
      <c r="E427" s="446">
        <v>1412.62</v>
      </c>
    </row>
    <row r="428" spans="1:5" s="430" customFormat="1" ht="23" x14ac:dyDescent="0.35">
      <c r="A428" s="436">
        <v>1430</v>
      </c>
      <c r="B428" s="437" t="s">
        <v>1577</v>
      </c>
      <c r="C428" s="437" t="s">
        <v>1579</v>
      </c>
      <c r="D428" s="442" t="s">
        <v>4776</v>
      </c>
      <c r="E428" s="446">
        <v>295</v>
      </c>
    </row>
    <row r="429" spans="1:5" s="430" customFormat="1" ht="23" x14ac:dyDescent="0.35">
      <c r="A429" s="436">
        <v>1431</v>
      </c>
      <c r="B429" s="437" t="s">
        <v>1586</v>
      </c>
      <c r="C429" s="437" t="s">
        <v>1589</v>
      </c>
      <c r="D429" s="442" t="s">
        <v>4778</v>
      </c>
      <c r="E429" s="446">
        <v>24000</v>
      </c>
    </row>
    <row r="430" spans="1:5" s="430" customFormat="1" ht="23" x14ac:dyDescent="0.35">
      <c r="A430" s="436">
        <v>1432</v>
      </c>
      <c r="B430" s="437" t="s">
        <v>1597</v>
      </c>
      <c r="C430" s="437" t="s">
        <v>1599</v>
      </c>
      <c r="D430" s="442" t="s">
        <v>4779</v>
      </c>
      <c r="E430" s="446">
        <v>5000</v>
      </c>
    </row>
    <row r="431" spans="1:5" s="430" customFormat="1" ht="23" x14ac:dyDescent="0.35">
      <c r="A431" s="436">
        <v>1434</v>
      </c>
      <c r="B431" s="437" t="s">
        <v>1638</v>
      </c>
      <c r="C431" s="437" t="s">
        <v>1641</v>
      </c>
      <c r="D431" s="442" t="s">
        <v>4780</v>
      </c>
      <c r="E431" s="446">
        <v>10000</v>
      </c>
    </row>
    <row r="432" spans="1:5" s="430" customFormat="1" ht="34.5" x14ac:dyDescent="0.35">
      <c r="A432" s="436">
        <v>1443</v>
      </c>
      <c r="B432" s="437" t="s">
        <v>1672</v>
      </c>
      <c r="C432" s="437" t="s">
        <v>1675</v>
      </c>
      <c r="D432" s="442" t="s">
        <v>4781</v>
      </c>
      <c r="E432" s="446">
        <v>5000</v>
      </c>
    </row>
    <row r="433" spans="1:5" s="430" customFormat="1" ht="23" x14ac:dyDescent="0.35">
      <c r="A433" s="436">
        <v>1444</v>
      </c>
      <c r="B433" s="437" t="s">
        <v>1682</v>
      </c>
      <c r="C433" s="437" t="s">
        <v>1685</v>
      </c>
      <c r="D433" s="442" t="s">
        <v>4782</v>
      </c>
      <c r="E433" s="446">
        <v>3589.2</v>
      </c>
    </row>
    <row r="434" spans="1:5" s="430" customFormat="1" ht="23" x14ac:dyDescent="0.35">
      <c r="A434" s="436">
        <v>1447</v>
      </c>
      <c r="B434" s="437" t="s">
        <v>4785</v>
      </c>
      <c r="C434" s="437" t="s">
        <v>2765</v>
      </c>
      <c r="D434" s="442" t="s">
        <v>4787</v>
      </c>
      <c r="E434" s="446">
        <v>14132.36</v>
      </c>
    </row>
    <row r="435" spans="1:5" s="430" customFormat="1" ht="23" x14ac:dyDescent="0.35">
      <c r="A435" s="436">
        <v>1448</v>
      </c>
      <c r="B435" s="437" t="s">
        <v>1702</v>
      </c>
      <c r="C435" s="437" t="s">
        <v>1705</v>
      </c>
      <c r="D435" s="442" t="s">
        <v>4790</v>
      </c>
      <c r="E435" s="446">
        <v>0</v>
      </c>
    </row>
    <row r="436" spans="1:5" s="430" customFormat="1" ht="23" x14ac:dyDescent="0.35">
      <c r="A436" s="436">
        <v>1450</v>
      </c>
      <c r="B436" s="437" t="s">
        <v>1714</v>
      </c>
      <c r="C436" s="437" t="s">
        <v>1717</v>
      </c>
      <c r="D436" s="442" t="s">
        <v>4132</v>
      </c>
      <c r="E436" s="446">
        <v>8000</v>
      </c>
    </row>
    <row r="437" spans="1:5" s="430" customFormat="1" ht="23" x14ac:dyDescent="0.35">
      <c r="A437" s="436">
        <v>1453</v>
      </c>
      <c r="B437" s="437" t="s">
        <v>1725</v>
      </c>
      <c r="C437" s="437" t="s">
        <v>1728</v>
      </c>
      <c r="D437" s="442" t="s">
        <v>4792</v>
      </c>
      <c r="E437" s="446">
        <v>0</v>
      </c>
    </row>
    <row r="438" spans="1:5" s="430" customFormat="1" ht="34.5" x14ac:dyDescent="0.35">
      <c r="A438" s="436">
        <v>1457</v>
      </c>
      <c r="B438" s="437" t="s">
        <v>1517</v>
      </c>
      <c r="C438" s="437" t="s">
        <v>1762</v>
      </c>
      <c r="D438" s="442" t="s">
        <v>4765</v>
      </c>
      <c r="E438" s="446">
        <v>4000</v>
      </c>
    </row>
    <row r="439" spans="1:5" s="430" customFormat="1" ht="23" x14ac:dyDescent="0.35">
      <c r="A439" s="436">
        <v>1460</v>
      </c>
      <c r="B439" s="441" t="s">
        <v>1766</v>
      </c>
      <c r="C439" s="437" t="s">
        <v>1769</v>
      </c>
      <c r="D439" s="442" t="s">
        <v>4757</v>
      </c>
      <c r="E439" s="446">
        <v>5000</v>
      </c>
    </row>
    <row r="440" spans="1:5" s="430" customFormat="1" ht="23" x14ac:dyDescent="0.35">
      <c r="A440" s="436">
        <v>1461</v>
      </c>
      <c r="B440" s="437" t="s">
        <v>1255</v>
      </c>
      <c r="C440" s="437" t="s">
        <v>1774</v>
      </c>
      <c r="D440" s="442" t="s">
        <v>4796</v>
      </c>
      <c r="E440" s="446">
        <v>7000</v>
      </c>
    </row>
    <row r="441" spans="1:5" s="430" customFormat="1" ht="23" x14ac:dyDescent="0.35">
      <c r="A441" s="436">
        <v>1466</v>
      </c>
      <c r="B441" s="437" t="s">
        <v>1785</v>
      </c>
      <c r="C441" s="437" t="s">
        <v>1788</v>
      </c>
      <c r="D441" s="442" t="s">
        <v>4798</v>
      </c>
      <c r="E441" s="446">
        <v>36000</v>
      </c>
    </row>
    <row r="442" spans="1:5" s="430" customFormat="1" ht="34.5" x14ac:dyDescent="0.35">
      <c r="A442" s="436">
        <v>1467</v>
      </c>
      <c r="B442" s="437" t="s">
        <v>1795</v>
      </c>
      <c r="C442" s="437" t="s">
        <v>1798</v>
      </c>
      <c r="D442" s="442" t="s">
        <v>4800</v>
      </c>
      <c r="E442" s="446">
        <v>6000</v>
      </c>
    </row>
    <row r="443" spans="1:5" s="430" customFormat="1" ht="23" x14ac:dyDescent="0.35">
      <c r="A443" s="436">
        <v>1474</v>
      </c>
      <c r="B443" s="437" t="s">
        <v>1804</v>
      </c>
      <c r="C443" s="437" t="s">
        <v>1807</v>
      </c>
      <c r="D443" s="442" t="s">
        <v>4802</v>
      </c>
      <c r="E443" s="446">
        <v>2000</v>
      </c>
    </row>
    <row r="444" spans="1:5" s="430" customFormat="1" ht="34.5" x14ac:dyDescent="0.35">
      <c r="A444" s="436">
        <v>1478</v>
      </c>
      <c r="B444" s="437" t="s">
        <v>1359</v>
      </c>
      <c r="C444" s="437" t="s">
        <v>1819</v>
      </c>
      <c r="D444" s="442" t="s">
        <v>4804</v>
      </c>
      <c r="E444" s="446">
        <v>2000</v>
      </c>
    </row>
    <row r="445" spans="1:5" s="430" customFormat="1" ht="23" x14ac:dyDescent="0.35">
      <c r="A445" s="436">
        <v>1484</v>
      </c>
      <c r="B445" s="437" t="s">
        <v>1828</v>
      </c>
      <c r="C445" s="437" t="s">
        <v>1831</v>
      </c>
      <c r="D445" s="442" t="s">
        <v>4807</v>
      </c>
      <c r="E445" s="446">
        <v>5000</v>
      </c>
    </row>
    <row r="446" spans="1:5" s="430" customFormat="1" ht="23" x14ac:dyDescent="0.35">
      <c r="A446" s="436">
        <v>1486</v>
      </c>
      <c r="B446" s="437" t="s">
        <v>1849</v>
      </c>
      <c r="C446" s="437" t="s">
        <v>1852</v>
      </c>
      <c r="D446" s="442" t="s">
        <v>4811</v>
      </c>
      <c r="E446" s="449">
        <v>4372</v>
      </c>
    </row>
    <row r="447" spans="1:5" s="430" customFormat="1" ht="23" x14ac:dyDescent="0.35">
      <c r="A447" s="436">
        <v>1487</v>
      </c>
      <c r="B447" s="437" t="s">
        <v>1860</v>
      </c>
      <c r="C447" s="437" t="s">
        <v>1863</v>
      </c>
      <c r="D447" s="442" t="s">
        <v>4815</v>
      </c>
      <c r="E447" s="446">
        <v>1994</v>
      </c>
    </row>
    <row r="448" spans="1:5" s="430" customFormat="1" ht="34.5" x14ac:dyDescent="0.35">
      <c r="A448" s="436">
        <v>1498</v>
      </c>
      <c r="B448" s="437" t="s">
        <v>1881</v>
      </c>
      <c r="C448" s="437" t="s">
        <v>1884</v>
      </c>
      <c r="D448" s="442" t="s">
        <v>4818</v>
      </c>
      <c r="E448" s="446">
        <v>10000</v>
      </c>
    </row>
    <row r="449" spans="1:5" s="430" customFormat="1" ht="23" x14ac:dyDescent="0.35">
      <c r="A449" s="436">
        <v>1499</v>
      </c>
      <c r="B449" s="437" t="s">
        <v>1891</v>
      </c>
      <c r="C449" s="437" t="s">
        <v>1841</v>
      </c>
      <c r="D449" s="442" t="s">
        <v>4810</v>
      </c>
      <c r="E449" s="446">
        <v>5000</v>
      </c>
    </row>
    <row r="450" spans="1:5" s="430" customFormat="1" ht="23" x14ac:dyDescent="0.35">
      <c r="A450" s="436">
        <v>1502</v>
      </c>
      <c r="B450" s="437" t="s">
        <v>4822</v>
      </c>
      <c r="C450" s="437" t="s">
        <v>1807</v>
      </c>
      <c r="D450" s="442" t="s">
        <v>4825</v>
      </c>
      <c r="E450" s="446">
        <v>2000</v>
      </c>
    </row>
    <row r="451" spans="1:5" s="430" customFormat="1" ht="23" x14ac:dyDescent="0.35">
      <c r="A451" s="436">
        <v>1505</v>
      </c>
      <c r="B451" s="437" t="s">
        <v>4831</v>
      </c>
      <c r="C451" s="437" t="s">
        <v>4832</v>
      </c>
      <c r="D451" s="442" t="s">
        <v>4685</v>
      </c>
      <c r="E451" s="446">
        <v>3766.5</v>
      </c>
    </row>
    <row r="452" spans="1:5" s="430" customFormat="1" ht="34.5" x14ac:dyDescent="0.35">
      <c r="A452" s="436">
        <v>1507</v>
      </c>
      <c r="B452" s="437" t="s">
        <v>4835</v>
      </c>
      <c r="C452" s="437" t="s">
        <v>1884</v>
      </c>
      <c r="D452" s="442" t="s">
        <v>4740</v>
      </c>
      <c r="E452" s="446">
        <v>10000</v>
      </c>
    </row>
    <row r="453" spans="1:5" s="430" customFormat="1" ht="23" x14ac:dyDescent="0.35">
      <c r="A453" s="436">
        <v>1508</v>
      </c>
      <c r="B453" s="437" t="s">
        <v>990</v>
      </c>
      <c r="C453" s="437" t="s">
        <v>4842</v>
      </c>
      <c r="D453" s="442" t="s">
        <v>4726</v>
      </c>
      <c r="E453" s="446">
        <v>10000</v>
      </c>
    </row>
    <row r="454" spans="1:5" s="430" customFormat="1" ht="34.5" x14ac:dyDescent="0.35">
      <c r="A454" s="436">
        <v>1511</v>
      </c>
      <c r="B454" s="437" t="s">
        <v>4846</v>
      </c>
      <c r="C454" s="437" t="s">
        <v>4849</v>
      </c>
      <c r="D454" s="442" t="s">
        <v>4850</v>
      </c>
      <c r="E454" s="446">
        <v>2000</v>
      </c>
    </row>
    <row r="455" spans="1:5" s="430" customFormat="1" ht="23" x14ac:dyDescent="0.35">
      <c r="A455" s="436">
        <v>1513</v>
      </c>
      <c r="B455" s="437" t="s">
        <v>4854</v>
      </c>
      <c r="C455" s="437" t="s">
        <v>2690</v>
      </c>
      <c r="D455" s="444" t="s">
        <v>4857</v>
      </c>
      <c r="E455" s="446">
        <v>0</v>
      </c>
    </row>
    <row r="456" spans="1:5" s="430" customFormat="1" ht="23" x14ac:dyDescent="0.35">
      <c r="A456" s="436">
        <v>1515</v>
      </c>
      <c r="B456" s="437" t="s">
        <v>4861</v>
      </c>
      <c r="C456" s="437" t="s">
        <v>4864</v>
      </c>
      <c r="D456" s="442" t="s">
        <v>4865</v>
      </c>
      <c r="E456" s="446">
        <v>2000</v>
      </c>
    </row>
    <row r="457" spans="1:5" s="430" customFormat="1" ht="23" x14ac:dyDescent="0.35">
      <c r="A457" s="436">
        <v>1517</v>
      </c>
      <c r="B457" s="437" t="s">
        <v>4871</v>
      </c>
      <c r="C457" s="437" t="s">
        <v>4874</v>
      </c>
      <c r="D457" s="442" t="s">
        <v>4757</v>
      </c>
      <c r="E457" s="446">
        <v>5000</v>
      </c>
    </row>
    <row r="458" spans="1:5" s="430" customFormat="1" ht="23" x14ac:dyDescent="0.35">
      <c r="A458" s="436">
        <v>1520</v>
      </c>
      <c r="B458" s="437" t="s">
        <v>4880</v>
      </c>
      <c r="C458" s="437" t="s">
        <v>4883</v>
      </c>
      <c r="D458" s="442" t="s">
        <v>4825</v>
      </c>
      <c r="E458" s="446">
        <v>23400</v>
      </c>
    </row>
    <row r="459" spans="1:5" s="430" customFormat="1" ht="34.5" x14ac:dyDescent="0.35">
      <c r="A459" s="436">
        <v>1523</v>
      </c>
      <c r="B459" s="437" t="s">
        <v>4886</v>
      </c>
      <c r="C459" s="437" t="s">
        <v>4889</v>
      </c>
      <c r="D459" s="442" t="s">
        <v>4865</v>
      </c>
      <c r="E459" s="446">
        <v>2000</v>
      </c>
    </row>
    <row r="460" spans="1:5" s="430" customFormat="1" ht="23" x14ac:dyDescent="0.35">
      <c r="A460" s="436">
        <v>1528</v>
      </c>
      <c r="B460" s="437" t="s">
        <v>4846</v>
      </c>
      <c r="C460" s="437" t="s">
        <v>4896</v>
      </c>
      <c r="D460" s="442" t="s">
        <v>4865</v>
      </c>
      <c r="E460" s="446">
        <v>2000</v>
      </c>
    </row>
    <row r="461" spans="1:5" s="430" customFormat="1" ht="23" x14ac:dyDescent="0.35">
      <c r="A461" s="436">
        <v>1530</v>
      </c>
      <c r="B461" s="437" t="s">
        <v>4901</v>
      </c>
      <c r="C461" s="437" t="s">
        <v>4903</v>
      </c>
      <c r="D461" s="442" t="s">
        <v>4904</v>
      </c>
      <c r="E461" s="446">
        <v>15297.23</v>
      </c>
    </row>
    <row r="462" spans="1:5" s="430" customFormat="1" ht="34.5" x14ac:dyDescent="0.35">
      <c r="A462" s="436">
        <v>1535</v>
      </c>
      <c r="B462" s="437" t="s">
        <v>4909</v>
      </c>
      <c r="C462" s="437" t="s">
        <v>4910</v>
      </c>
      <c r="D462" s="442" t="s">
        <v>4911</v>
      </c>
      <c r="E462" s="446">
        <v>5400</v>
      </c>
    </row>
    <row r="463" spans="1:5" s="430" customFormat="1" ht="34.5" x14ac:dyDescent="0.35">
      <c r="A463" s="436">
        <v>1536</v>
      </c>
      <c r="B463" s="437" t="s">
        <v>4532</v>
      </c>
      <c r="C463" s="437" t="s">
        <v>4917</v>
      </c>
      <c r="D463" s="442" t="s">
        <v>4911</v>
      </c>
      <c r="E463" s="446">
        <v>8694</v>
      </c>
    </row>
    <row r="464" spans="1:5" s="430" customFormat="1" ht="34.5" x14ac:dyDescent="0.35">
      <c r="A464" s="436">
        <v>1537</v>
      </c>
      <c r="B464" s="437" t="s">
        <v>3872</v>
      </c>
      <c r="C464" s="437" t="s">
        <v>4923</v>
      </c>
      <c r="D464" s="442" t="s">
        <v>4911</v>
      </c>
      <c r="E464" s="446">
        <v>9600</v>
      </c>
    </row>
    <row r="465" spans="1:5" s="430" customFormat="1" ht="23" x14ac:dyDescent="0.35">
      <c r="A465" s="436">
        <v>1538</v>
      </c>
      <c r="B465" s="437" t="s">
        <v>4930</v>
      </c>
      <c r="C465" s="437" t="s">
        <v>4933</v>
      </c>
      <c r="D465" s="442" t="s">
        <v>4687</v>
      </c>
      <c r="E465" s="446">
        <v>6000</v>
      </c>
    </row>
    <row r="466" spans="1:5" s="430" customFormat="1" ht="23" x14ac:dyDescent="0.35">
      <c r="A466" s="436">
        <v>1543</v>
      </c>
      <c r="B466" s="437" t="s">
        <v>4939</v>
      </c>
      <c r="C466" s="437" t="s">
        <v>4942</v>
      </c>
      <c r="D466" s="442" t="s">
        <v>4757</v>
      </c>
      <c r="E466" s="446">
        <v>5000</v>
      </c>
    </row>
    <row r="467" spans="1:5" s="430" customFormat="1" ht="23" x14ac:dyDescent="0.35">
      <c r="A467" s="436">
        <v>1555</v>
      </c>
      <c r="B467" s="437" t="s">
        <v>3761</v>
      </c>
      <c r="C467" s="437" t="s">
        <v>4949</v>
      </c>
      <c r="D467" s="442" t="s">
        <v>4950</v>
      </c>
      <c r="E467" s="446">
        <v>59</v>
      </c>
    </row>
    <row r="468" spans="1:5" s="430" customFormat="1" ht="46" x14ac:dyDescent="0.35">
      <c r="A468" s="436">
        <v>1556</v>
      </c>
      <c r="B468" s="437" t="s">
        <v>4953</v>
      </c>
      <c r="C468" s="437" t="s">
        <v>4956</v>
      </c>
      <c r="D468" s="442" t="s">
        <v>4957</v>
      </c>
      <c r="E468" s="446">
        <v>0</v>
      </c>
    </row>
    <row r="469" spans="1:5" s="430" customFormat="1" ht="23" x14ac:dyDescent="0.35">
      <c r="A469" s="436">
        <v>1557</v>
      </c>
      <c r="B469" s="437" t="s">
        <v>4963</v>
      </c>
      <c r="C469" s="437" t="s">
        <v>4966</v>
      </c>
      <c r="D469" s="442" t="s">
        <v>4967</v>
      </c>
      <c r="E469" s="446">
        <v>900</v>
      </c>
    </row>
    <row r="470" spans="1:5" s="430" customFormat="1" ht="34.5" x14ac:dyDescent="0.35">
      <c r="A470" s="436">
        <v>1558</v>
      </c>
      <c r="B470" s="437" t="s">
        <v>4974</v>
      </c>
      <c r="C470" s="437" t="s">
        <v>4977</v>
      </c>
      <c r="D470" s="442" t="s">
        <v>4978</v>
      </c>
      <c r="E470" s="446">
        <v>12500</v>
      </c>
    </row>
    <row r="471" spans="1:5" s="430" customFormat="1" ht="23" x14ac:dyDescent="0.35">
      <c r="A471" s="436">
        <v>1560</v>
      </c>
      <c r="B471" s="437" t="s">
        <v>3424</v>
      </c>
      <c r="C471" s="437" t="s">
        <v>4987</v>
      </c>
      <c r="D471" s="442" t="s">
        <v>4967</v>
      </c>
      <c r="E471" s="446">
        <v>900</v>
      </c>
    </row>
    <row r="472" spans="1:5" s="430" customFormat="1" ht="23" x14ac:dyDescent="0.35">
      <c r="A472" s="436">
        <v>1562</v>
      </c>
      <c r="B472" s="437" t="s">
        <v>866</v>
      </c>
      <c r="C472" s="437" t="s">
        <v>4992</v>
      </c>
      <c r="D472" s="442" t="s">
        <v>4726</v>
      </c>
      <c r="E472" s="446">
        <v>10000</v>
      </c>
    </row>
    <row r="473" spans="1:5" s="430" customFormat="1" ht="23" x14ac:dyDescent="0.35">
      <c r="A473" s="436">
        <v>1563</v>
      </c>
      <c r="B473" s="437" t="s">
        <v>4994</v>
      </c>
      <c r="C473" s="437" t="s">
        <v>4997</v>
      </c>
      <c r="D473" s="442" t="s">
        <v>4911</v>
      </c>
      <c r="E473" s="446">
        <v>2850</v>
      </c>
    </row>
    <row r="474" spans="1:5" s="430" customFormat="1" ht="23" x14ac:dyDescent="0.35">
      <c r="A474" s="436">
        <v>1567</v>
      </c>
      <c r="B474" s="437" t="s">
        <v>5005</v>
      </c>
      <c r="C474" s="437" t="s">
        <v>5008</v>
      </c>
      <c r="D474" s="442" t="s">
        <v>5009</v>
      </c>
      <c r="E474" s="446">
        <v>8000</v>
      </c>
    </row>
    <row r="475" spans="1:5" s="430" customFormat="1" ht="34.5" x14ac:dyDescent="0.35">
      <c r="A475" s="436">
        <v>1569</v>
      </c>
      <c r="B475" s="437" t="s">
        <v>5025</v>
      </c>
      <c r="C475" s="437" t="s">
        <v>5027</v>
      </c>
      <c r="D475" s="442" t="s">
        <v>5019</v>
      </c>
      <c r="E475" s="446">
        <v>8000</v>
      </c>
    </row>
    <row r="476" spans="1:5" s="430" customFormat="1" ht="34.5" x14ac:dyDescent="0.35">
      <c r="A476" s="436">
        <v>1570</v>
      </c>
      <c r="B476" s="437" t="s">
        <v>5034</v>
      </c>
      <c r="C476" s="437" t="s">
        <v>5037</v>
      </c>
      <c r="D476" s="442" t="s">
        <v>5038</v>
      </c>
      <c r="E476" s="446">
        <v>2220</v>
      </c>
    </row>
    <row r="477" spans="1:5" s="430" customFormat="1" ht="23" x14ac:dyDescent="0.35">
      <c r="A477" s="436">
        <v>1571</v>
      </c>
      <c r="B477" s="437" t="s">
        <v>4886</v>
      </c>
      <c r="C477" s="437" t="s">
        <v>5045</v>
      </c>
      <c r="D477" s="442" t="s">
        <v>5046</v>
      </c>
      <c r="E477" s="446">
        <v>1200</v>
      </c>
    </row>
    <row r="478" spans="1:5" s="430" customFormat="1" ht="34.5" x14ac:dyDescent="0.35">
      <c r="A478" s="436">
        <v>1572</v>
      </c>
      <c r="B478" s="437" t="s">
        <v>5051</v>
      </c>
      <c r="C478" s="437" t="s">
        <v>5054</v>
      </c>
      <c r="D478" s="442" t="s">
        <v>5055</v>
      </c>
      <c r="E478" s="446">
        <v>30453.43</v>
      </c>
    </row>
    <row r="479" spans="1:5" s="430" customFormat="1" ht="34.5" x14ac:dyDescent="0.35">
      <c r="A479" s="436">
        <v>1573</v>
      </c>
      <c r="B479" s="437" t="s">
        <v>5051</v>
      </c>
      <c r="C479" s="437" t="s">
        <v>5059</v>
      </c>
      <c r="D479" s="442" t="s">
        <v>5055</v>
      </c>
      <c r="E479" s="446">
        <v>13370</v>
      </c>
    </row>
    <row r="480" spans="1:5" s="430" customFormat="1" ht="34.5" x14ac:dyDescent="0.35">
      <c r="A480" s="436">
        <v>1593</v>
      </c>
      <c r="B480" s="437" t="s">
        <v>5063</v>
      </c>
      <c r="C480" s="437" t="s">
        <v>5037</v>
      </c>
      <c r="D480" s="442" t="s">
        <v>5066</v>
      </c>
      <c r="E480" s="446">
        <v>4250</v>
      </c>
    </row>
    <row r="481" spans="1:5" s="430" customFormat="1" ht="34.5" x14ac:dyDescent="0.35">
      <c r="A481" s="436">
        <v>1594</v>
      </c>
      <c r="B481" s="437" t="s">
        <v>4532</v>
      </c>
      <c r="C481" s="437" t="s">
        <v>5037</v>
      </c>
      <c r="D481" s="442" t="s">
        <v>4659</v>
      </c>
      <c r="E481" s="446">
        <v>5000</v>
      </c>
    </row>
    <row r="482" spans="1:5" s="430" customFormat="1" ht="34.5" x14ac:dyDescent="0.35">
      <c r="A482" s="436">
        <v>1595</v>
      </c>
      <c r="B482" s="437" t="s">
        <v>5077</v>
      </c>
      <c r="C482" s="437" t="s">
        <v>5079</v>
      </c>
      <c r="D482" s="442" t="s">
        <v>5080</v>
      </c>
      <c r="E482" s="446">
        <v>32957</v>
      </c>
    </row>
    <row r="483" spans="1:5" s="430" customFormat="1" ht="23" x14ac:dyDescent="0.35">
      <c r="A483" s="436">
        <v>1610</v>
      </c>
      <c r="B483" s="437" t="s">
        <v>3315</v>
      </c>
      <c r="C483" s="437" t="s">
        <v>5087</v>
      </c>
      <c r="D483" s="442" t="s">
        <v>5088</v>
      </c>
      <c r="E483" s="446">
        <v>2000</v>
      </c>
    </row>
    <row r="484" spans="1:5" s="430" customFormat="1" ht="23" x14ac:dyDescent="0.35">
      <c r="A484" s="436">
        <v>1611</v>
      </c>
      <c r="B484" s="437" t="s">
        <v>5094</v>
      </c>
      <c r="C484" s="437" t="s">
        <v>5096</v>
      </c>
      <c r="D484" s="442" t="s">
        <v>5097</v>
      </c>
      <c r="E484" s="446">
        <v>2613.6</v>
      </c>
    </row>
    <row r="485" spans="1:5" s="430" customFormat="1" ht="23" x14ac:dyDescent="0.35">
      <c r="A485" s="436">
        <v>1612</v>
      </c>
      <c r="B485" s="437" t="s">
        <v>5103</v>
      </c>
      <c r="C485" s="437" t="s">
        <v>5106</v>
      </c>
      <c r="D485" s="442" t="s">
        <v>5107</v>
      </c>
      <c r="E485" s="446">
        <v>1260</v>
      </c>
    </row>
    <row r="486" spans="1:5" s="430" customFormat="1" ht="23" x14ac:dyDescent="0.35">
      <c r="A486" s="436">
        <v>1623</v>
      </c>
      <c r="B486" s="437" t="s">
        <v>2603</v>
      </c>
      <c r="C486" s="437" t="s">
        <v>5122</v>
      </c>
      <c r="D486" s="442" t="s">
        <v>5123</v>
      </c>
      <c r="E486" s="446">
        <v>304</v>
      </c>
    </row>
    <row r="487" spans="1:5" s="430" customFormat="1" ht="23" x14ac:dyDescent="0.35">
      <c r="A487" s="436">
        <v>1624</v>
      </c>
      <c r="B487" s="437" t="s">
        <v>2772</v>
      </c>
      <c r="C487" s="437" t="s">
        <v>5127</v>
      </c>
      <c r="D487" s="442" t="s">
        <v>5128</v>
      </c>
      <c r="E487" s="446">
        <v>3688.08</v>
      </c>
    </row>
    <row r="488" spans="1:5" s="430" customFormat="1" ht="23" x14ac:dyDescent="0.35">
      <c r="A488" s="436">
        <v>1626</v>
      </c>
      <c r="B488" s="437" t="s">
        <v>2729</v>
      </c>
      <c r="C488" s="437" t="s">
        <v>2732</v>
      </c>
      <c r="D488" s="442" t="s">
        <v>4421</v>
      </c>
      <c r="E488" s="446">
        <v>24120</v>
      </c>
    </row>
    <row r="489" spans="1:5" s="430" customFormat="1" ht="23" x14ac:dyDescent="0.35">
      <c r="A489" s="436">
        <v>1627</v>
      </c>
      <c r="B489" s="437" t="s">
        <v>5136</v>
      </c>
      <c r="C489" s="437" t="s">
        <v>5139</v>
      </c>
      <c r="D489" s="442" t="s">
        <v>5140</v>
      </c>
      <c r="E489" s="446">
        <v>6000</v>
      </c>
    </row>
    <row r="490" spans="1:5" s="430" customFormat="1" ht="34.5" x14ac:dyDescent="0.35">
      <c r="A490" s="436">
        <v>1628</v>
      </c>
      <c r="B490" s="437" t="s">
        <v>5145</v>
      </c>
      <c r="C490" s="437" t="s">
        <v>5148</v>
      </c>
      <c r="D490" s="442" t="s">
        <v>4911</v>
      </c>
      <c r="E490" s="446">
        <v>60000</v>
      </c>
    </row>
    <row r="491" spans="1:5" s="430" customFormat="1" ht="34.5" x14ac:dyDescent="0.35">
      <c r="A491" s="436">
        <v>1633</v>
      </c>
      <c r="B491" s="437" t="s">
        <v>5155</v>
      </c>
      <c r="C491" s="437" t="s">
        <v>5158</v>
      </c>
      <c r="D491" s="442" t="s">
        <v>5159</v>
      </c>
      <c r="E491" s="446">
        <v>4088.2</v>
      </c>
    </row>
    <row r="492" spans="1:5" s="430" customFormat="1" ht="23" x14ac:dyDescent="0.35">
      <c r="A492" s="436">
        <v>1634</v>
      </c>
      <c r="B492" s="437" t="s">
        <v>5167</v>
      </c>
      <c r="C492" s="437" t="s">
        <v>5169</v>
      </c>
      <c r="D492" s="442" t="s">
        <v>4659</v>
      </c>
      <c r="E492" s="446">
        <v>21384</v>
      </c>
    </row>
    <row r="493" spans="1:5" s="430" customFormat="1" ht="23" x14ac:dyDescent="0.35">
      <c r="A493" s="436">
        <v>1635</v>
      </c>
      <c r="B493" s="437" t="s">
        <v>866</v>
      </c>
      <c r="C493" s="437" t="s">
        <v>5177</v>
      </c>
      <c r="D493" s="442" t="s">
        <v>4726</v>
      </c>
      <c r="E493" s="446">
        <v>12000</v>
      </c>
    </row>
    <row r="494" spans="1:5" s="430" customFormat="1" ht="23" x14ac:dyDescent="0.35">
      <c r="A494" s="436">
        <v>1640</v>
      </c>
      <c r="B494" s="437" t="s">
        <v>2973</v>
      </c>
      <c r="C494" s="437" t="s">
        <v>5181</v>
      </c>
      <c r="D494" s="442" t="s">
        <v>4659</v>
      </c>
      <c r="E494" s="446">
        <v>5000</v>
      </c>
    </row>
    <row r="495" spans="1:5" s="430" customFormat="1" ht="23" x14ac:dyDescent="0.35">
      <c r="A495" s="436">
        <v>1641</v>
      </c>
      <c r="B495" s="437" t="s">
        <v>5186</v>
      </c>
      <c r="C495" s="437" t="s">
        <v>5189</v>
      </c>
      <c r="D495" s="442" t="s">
        <v>5190</v>
      </c>
      <c r="E495" s="446">
        <v>15000</v>
      </c>
    </row>
    <row r="496" spans="1:5" s="430" customFormat="1" ht="23" x14ac:dyDescent="0.35">
      <c r="A496" s="436">
        <v>1643</v>
      </c>
      <c r="B496" s="437" t="s">
        <v>1030</v>
      </c>
      <c r="C496" s="437" t="s">
        <v>1032</v>
      </c>
      <c r="D496" s="442" t="s">
        <v>5195</v>
      </c>
      <c r="E496" s="446">
        <v>1892.37</v>
      </c>
    </row>
    <row r="497" spans="1:5" s="430" customFormat="1" ht="23" x14ac:dyDescent="0.35">
      <c r="A497" s="436">
        <v>1659</v>
      </c>
      <c r="B497" s="437" t="s">
        <v>4146</v>
      </c>
      <c r="C497" s="437" t="s">
        <v>2192</v>
      </c>
      <c r="D497" s="442" t="s">
        <v>5198</v>
      </c>
      <c r="E497" s="446">
        <v>1213.6099999999999</v>
      </c>
    </row>
    <row r="498" spans="1:5" s="430" customFormat="1" ht="23" x14ac:dyDescent="0.35">
      <c r="A498" s="436">
        <v>1660</v>
      </c>
      <c r="B498" s="437" t="s">
        <v>5201</v>
      </c>
      <c r="C498" s="437" t="str">
        <f>UPPER("  designer gráfico para o Conservatório de Tatuí ")</f>
        <v xml:space="preserve">  DESIGNER GRÁFICO PARA O CONSERVATÓRIO DE TATUÍ </v>
      </c>
      <c r="D498" s="442" t="s">
        <v>5204</v>
      </c>
      <c r="E498" s="446">
        <v>11200</v>
      </c>
    </row>
    <row r="499" spans="1:5" s="430" customFormat="1" ht="34.5" x14ac:dyDescent="0.35">
      <c r="A499" s="436">
        <v>1663</v>
      </c>
      <c r="B499" s="437" t="s">
        <v>1517</v>
      </c>
      <c r="C499" s="437" t="s">
        <v>5209</v>
      </c>
      <c r="D499" s="442" t="s">
        <v>5210</v>
      </c>
      <c r="E499" s="446">
        <v>5000</v>
      </c>
    </row>
    <row r="500" spans="1:5" s="430" customFormat="1" ht="23" x14ac:dyDescent="0.35">
      <c r="A500" s="436">
        <v>1664</v>
      </c>
      <c r="B500" s="437" t="s">
        <v>5214</v>
      </c>
      <c r="C500" s="437" t="s">
        <v>5217</v>
      </c>
      <c r="D500" s="442" t="s">
        <v>4687</v>
      </c>
      <c r="E500" s="446">
        <v>2000</v>
      </c>
    </row>
    <row r="501" spans="1:5" s="430" customFormat="1" ht="34.5" x14ac:dyDescent="0.35">
      <c r="A501" s="436">
        <v>1665</v>
      </c>
      <c r="B501" s="437" t="s">
        <v>5223</v>
      </c>
      <c r="C501" s="437" t="s">
        <v>5226</v>
      </c>
      <c r="D501" s="442" t="s">
        <v>5227</v>
      </c>
      <c r="E501" s="446">
        <v>5000</v>
      </c>
    </row>
    <row r="502" spans="1:5" s="430" customFormat="1" ht="34.5" x14ac:dyDescent="0.35">
      <c r="A502" s="436">
        <v>1666</v>
      </c>
      <c r="B502" s="437" t="s">
        <v>1517</v>
      </c>
      <c r="C502" s="437" t="s">
        <v>5226</v>
      </c>
      <c r="D502" s="442" t="s">
        <v>5235</v>
      </c>
      <c r="E502" s="446">
        <v>5000</v>
      </c>
    </row>
    <row r="503" spans="1:5" s="430" customFormat="1" ht="34.5" x14ac:dyDescent="0.35">
      <c r="A503" s="436">
        <v>1669</v>
      </c>
      <c r="B503" s="437" t="s">
        <v>1517</v>
      </c>
      <c r="C503" s="437" t="s">
        <v>5242</v>
      </c>
      <c r="D503" s="442" t="s">
        <v>5243</v>
      </c>
      <c r="E503" s="446">
        <v>4000</v>
      </c>
    </row>
    <row r="504" spans="1:5" s="430" customFormat="1" ht="34.5" x14ac:dyDescent="0.35">
      <c r="A504" s="436">
        <v>1670</v>
      </c>
      <c r="B504" s="437" t="s">
        <v>5246</v>
      </c>
      <c r="C504" s="437" t="s">
        <v>5248</v>
      </c>
      <c r="D504" s="442" t="s">
        <v>5249</v>
      </c>
      <c r="E504" s="446">
        <v>0</v>
      </c>
    </row>
    <row r="505" spans="1:5" s="430" customFormat="1" ht="23" x14ac:dyDescent="0.35">
      <c r="A505" s="436">
        <v>1672</v>
      </c>
      <c r="B505" s="437" t="s">
        <v>5266</v>
      </c>
      <c r="C505" s="437" t="s">
        <v>5268</v>
      </c>
      <c r="D505" s="442" t="s">
        <v>5269</v>
      </c>
      <c r="E505" s="446">
        <v>0</v>
      </c>
    </row>
    <row r="506" spans="1:5" s="430" customFormat="1" ht="23" x14ac:dyDescent="0.35">
      <c r="A506" s="436">
        <v>1673</v>
      </c>
      <c r="B506" s="437" t="s">
        <v>5273</v>
      </c>
      <c r="C506" s="437" t="s">
        <v>5275</v>
      </c>
      <c r="D506" s="442" t="s">
        <v>5276</v>
      </c>
      <c r="E506" s="446">
        <v>0</v>
      </c>
    </row>
    <row r="507" spans="1:5" s="430" customFormat="1" ht="34.5" x14ac:dyDescent="0.35">
      <c r="A507" s="436">
        <v>1677</v>
      </c>
      <c r="B507" s="437" t="s">
        <v>854</v>
      </c>
      <c r="C507" s="437" t="s">
        <v>5289</v>
      </c>
      <c r="D507" s="442" t="s">
        <v>5210</v>
      </c>
      <c r="E507" s="446">
        <v>5000</v>
      </c>
    </row>
    <row r="508" spans="1:5" s="430" customFormat="1" ht="44.25" customHeight="1" x14ac:dyDescent="0.35">
      <c r="A508" s="436">
        <v>1693</v>
      </c>
      <c r="B508" s="437" t="s">
        <v>3063</v>
      </c>
      <c r="C508" s="437" t="s">
        <v>5306</v>
      </c>
      <c r="D508" s="442" t="s">
        <v>5307</v>
      </c>
      <c r="E508" s="446">
        <v>0</v>
      </c>
    </row>
    <row r="509" spans="1:5" s="430" customFormat="1" ht="44.25" customHeight="1" x14ac:dyDescent="0.35">
      <c r="A509" s="436">
        <v>1694</v>
      </c>
      <c r="B509" s="437" t="s">
        <v>5314</v>
      </c>
      <c r="C509" s="437" t="s">
        <v>5317</v>
      </c>
      <c r="D509" s="442" t="s">
        <v>4810</v>
      </c>
      <c r="E509" s="446">
        <v>5000</v>
      </c>
    </row>
    <row r="510" spans="1:5" s="430" customFormat="1" ht="23" x14ac:dyDescent="0.35">
      <c r="A510" s="436">
        <v>1695</v>
      </c>
      <c r="B510" s="437" t="s">
        <v>5321</v>
      </c>
      <c r="C510" s="437" t="s">
        <v>5324</v>
      </c>
      <c r="D510" s="442" t="s">
        <v>5325</v>
      </c>
      <c r="E510" s="446">
        <v>0</v>
      </c>
    </row>
    <row r="511" spans="1:5" s="430" customFormat="1" ht="23" x14ac:dyDescent="0.35">
      <c r="A511" s="436">
        <v>1699</v>
      </c>
      <c r="B511" s="437" t="s">
        <v>5336</v>
      </c>
      <c r="C511" s="437" t="s">
        <v>5339</v>
      </c>
      <c r="D511" s="442" t="s">
        <v>5340</v>
      </c>
      <c r="E511" s="446">
        <v>3200</v>
      </c>
    </row>
    <row r="512" spans="1:5" s="430" customFormat="1" ht="23" x14ac:dyDescent="0.35">
      <c r="A512" s="436">
        <v>1700</v>
      </c>
      <c r="B512" s="437" t="s">
        <v>5348</v>
      </c>
      <c r="C512" s="437" t="s">
        <v>5351</v>
      </c>
      <c r="D512" s="442" t="s">
        <v>5352</v>
      </c>
      <c r="E512" s="446">
        <v>0</v>
      </c>
    </row>
    <row r="513" spans="1:5" s="430" customFormat="1" ht="23" x14ac:dyDescent="0.35">
      <c r="A513" s="436">
        <v>1711</v>
      </c>
      <c r="B513" s="437" t="s">
        <v>5371</v>
      </c>
      <c r="C513" s="437" t="s">
        <v>5374</v>
      </c>
      <c r="D513" s="442" t="s">
        <v>5375</v>
      </c>
      <c r="E513" s="446">
        <v>2000</v>
      </c>
    </row>
    <row r="514" spans="1:5" s="430" customFormat="1" ht="23" x14ac:dyDescent="0.35">
      <c r="A514" s="436">
        <v>1712</v>
      </c>
      <c r="B514" s="437" t="s">
        <v>2662</v>
      </c>
      <c r="C514" s="437" t="s">
        <v>763</v>
      </c>
      <c r="D514" s="442" t="s">
        <v>5381</v>
      </c>
      <c r="E514" s="446">
        <v>0</v>
      </c>
    </row>
    <row r="515" spans="1:5" s="430" customFormat="1" ht="23" x14ac:dyDescent="0.35">
      <c r="A515" s="436">
        <v>1734</v>
      </c>
      <c r="B515" s="437" t="s">
        <v>2237</v>
      </c>
      <c r="C515" s="437" t="s">
        <v>2239</v>
      </c>
      <c r="D515" s="442" t="s">
        <v>5387</v>
      </c>
      <c r="E515" s="446">
        <v>0</v>
      </c>
    </row>
    <row r="516" spans="1:5" s="430" customFormat="1" ht="34.5" x14ac:dyDescent="0.35">
      <c r="A516" s="436">
        <v>1784</v>
      </c>
      <c r="B516" s="437" t="s">
        <v>2470</v>
      </c>
      <c r="C516" s="437" t="s">
        <v>5405</v>
      </c>
      <c r="D516" s="442" t="s">
        <v>5406</v>
      </c>
      <c r="E516" s="446">
        <v>4520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&amp;RPágina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14131EC-A0C0-4A27-BC2A-11E5328F7B7F}">
            <xm:f>NOT(ISERROR(SEARCH('Contratos -2023'!#REF!,C19)))</xm:f>
            <xm:f>'Contratos -2023'!#REF!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AAAC4F23-9F21-4915-BB32-B02CDAAB7046}">
            <xm:f>NOT(ISERROR(SEARCH('Contratos -2023'!#REF!,C19)))</xm:f>
            <xm:f>'Contratos -2023'!#REF!</xm:f>
            <x14:dxf>
              <font>
                <color rgb="FF9C0006"/>
              </font>
            </x14:dxf>
          </x14:cfRule>
          <xm:sqref>C19:C25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8CBAD"/>
  </sheetPr>
  <dimension ref="A1:AO294"/>
  <sheetViews>
    <sheetView showGridLines="0" zoomScale="85" zoomScaleNormal="85" workbookViewId="0">
      <pane ySplit="1" topLeftCell="A2" activePane="bottomLeft" state="frozen"/>
      <selection activeCell="AL1" sqref="AL1"/>
      <selection pane="bottomLeft" activeCell="R1" sqref="R1"/>
    </sheetView>
  </sheetViews>
  <sheetFormatPr defaultColWidth="9.1796875" defaultRowHeight="25" customHeight="1" x14ac:dyDescent="0.35"/>
  <cols>
    <col min="1" max="1" width="10.81640625" style="21" customWidth="1"/>
    <col min="2" max="2" width="14" style="21" customWidth="1"/>
    <col min="3" max="3" width="7.54296875" style="13" customWidth="1"/>
    <col min="4" max="4" width="7.7265625" style="13" hidden="1" customWidth="1"/>
    <col min="5" max="5" width="14.81640625" style="13" hidden="1" customWidth="1"/>
    <col min="6" max="6" width="17.81640625" style="13" hidden="1" customWidth="1"/>
    <col min="7" max="7" width="14.54296875" style="22" hidden="1" customWidth="1"/>
    <col min="8" max="8" width="15.7265625" style="13" hidden="1" customWidth="1"/>
    <col min="9" max="9" width="18.1796875" style="22" hidden="1" customWidth="1"/>
    <col min="10" max="10" width="11.81640625" style="13" hidden="1" customWidth="1"/>
    <col min="11" max="11" width="9.54296875" style="13" hidden="1" customWidth="1"/>
    <col min="12" max="12" width="10.26953125" style="21" hidden="1" customWidth="1"/>
    <col min="13" max="13" width="14.1796875" style="13" hidden="1" customWidth="1"/>
    <col min="14" max="14" width="19.7265625" style="13" hidden="1" customWidth="1"/>
    <col min="15" max="16" width="19.7265625" style="13" customWidth="1"/>
    <col min="17" max="17" width="10.453125" style="13" bestFit="1" customWidth="1"/>
    <col min="18" max="18" width="36.1796875" style="13" bestFit="1" customWidth="1"/>
    <col min="19" max="19" width="15" style="13" bestFit="1" customWidth="1"/>
    <col min="20" max="20" width="22.26953125" style="13" customWidth="1"/>
    <col min="21" max="21" width="19.1796875" style="22" hidden="1" customWidth="1"/>
    <col min="22" max="22" width="19" style="22" customWidth="1"/>
    <col min="23" max="24" width="15.26953125" style="22" customWidth="1"/>
    <col min="25" max="25" width="15.54296875" style="23" customWidth="1"/>
    <col min="26" max="26" width="18.7265625" style="23" customWidth="1"/>
    <col min="27" max="27" width="18.1796875" style="13" hidden="1" customWidth="1"/>
    <col min="28" max="28" width="17.54296875" style="13" hidden="1" customWidth="1"/>
    <col min="29" max="29" width="8.1796875" style="13" hidden="1" customWidth="1"/>
    <col min="30" max="30" width="19.453125" style="24" hidden="1" customWidth="1"/>
    <col min="31" max="31" width="19.26953125" style="25" hidden="1" customWidth="1"/>
    <col min="32" max="32" width="23.54296875" style="25" hidden="1" customWidth="1"/>
    <col min="33" max="33" width="17.7265625" style="25" hidden="1" customWidth="1"/>
    <col min="34" max="34" width="19.26953125" style="25" hidden="1" customWidth="1"/>
    <col min="35" max="35" width="22.26953125" style="13" hidden="1" customWidth="1"/>
    <col min="36" max="36" width="13" style="13" hidden="1" customWidth="1"/>
    <col min="37" max="37" width="12.453125" style="26" hidden="1" customWidth="1"/>
    <col min="38" max="38" width="9.7265625" style="27" hidden="1" customWidth="1"/>
    <col min="39" max="39" width="12.26953125" style="13" hidden="1" customWidth="1"/>
    <col min="40" max="40" width="23.54296875" style="28" bestFit="1" customWidth="1"/>
    <col min="41" max="41" width="7.7265625" style="13" bestFit="1" customWidth="1"/>
    <col min="42" max="16384" width="9.1796875" style="13"/>
  </cols>
  <sheetData>
    <row r="1" spans="1:41" ht="40" customHeight="1" x14ac:dyDescent="0.35">
      <c r="A1" s="32" t="s">
        <v>5418</v>
      </c>
      <c r="B1" s="154" t="s">
        <v>8</v>
      </c>
      <c r="C1" s="154" t="s">
        <v>1993</v>
      </c>
      <c r="D1" s="154" t="s">
        <v>5419</v>
      </c>
      <c r="E1" s="154" t="s">
        <v>5420</v>
      </c>
      <c r="F1" s="154" t="s">
        <v>767</v>
      </c>
      <c r="G1" s="155" t="s">
        <v>769</v>
      </c>
      <c r="H1" s="154" t="s">
        <v>770</v>
      </c>
      <c r="I1" s="155" t="s">
        <v>771</v>
      </c>
      <c r="J1" s="154" t="s">
        <v>772</v>
      </c>
      <c r="K1" s="154" t="s">
        <v>5421</v>
      </c>
      <c r="L1" s="154" t="s">
        <v>774</v>
      </c>
      <c r="M1" s="154" t="s">
        <v>775</v>
      </c>
      <c r="N1" s="154" t="s">
        <v>776</v>
      </c>
      <c r="O1" s="154" t="s">
        <v>5422</v>
      </c>
      <c r="P1" s="154" t="s">
        <v>5423</v>
      </c>
      <c r="Q1" s="154" t="s">
        <v>777</v>
      </c>
      <c r="R1" s="154" t="s">
        <v>778</v>
      </c>
      <c r="S1" s="154" t="s">
        <v>780</v>
      </c>
      <c r="T1" s="154" t="s">
        <v>781</v>
      </c>
      <c r="U1" s="155" t="s">
        <v>782</v>
      </c>
      <c r="V1" s="155" t="s">
        <v>783</v>
      </c>
      <c r="W1" s="155" t="s">
        <v>784</v>
      </c>
      <c r="X1" s="155" t="s">
        <v>5424</v>
      </c>
      <c r="Y1" s="156" t="s">
        <v>787</v>
      </c>
      <c r="Z1" s="156" t="s">
        <v>790</v>
      </c>
      <c r="AA1" s="154" t="s">
        <v>795</v>
      </c>
      <c r="AB1" s="154" t="s">
        <v>9</v>
      </c>
      <c r="AC1" s="154" t="s">
        <v>796</v>
      </c>
      <c r="AD1" s="157" t="s">
        <v>5425</v>
      </c>
      <c r="AE1" s="158" t="s">
        <v>5426</v>
      </c>
      <c r="AF1" s="157" t="s">
        <v>797</v>
      </c>
      <c r="AG1" s="158" t="s">
        <v>798</v>
      </c>
      <c r="AH1" s="158" t="s">
        <v>5427</v>
      </c>
      <c r="AI1" s="154" t="s">
        <v>5428</v>
      </c>
      <c r="AJ1" s="154" t="s">
        <v>10</v>
      </c>
      <c r="AK1" s="159" t="s">
        <v>801</v>
      </c>
      <c r="AL1" s="160" t="s">
        <v>802</v>
      </c>
      <c r="AM1" s="154" t="s">
        <v>803</v>
      </c>
      <c r="AN1" s="154" t="s">
        <v>5429</v>
      </c>
      <c r="AO1" s="161" t="s">
        <v>2008</v>
      </c>
    </row>
    <row r="2" spans="1:41" ht="25" customHeight="1" x14ac:dyDescent="0.35">
      <c r="A2" s="19"/>
      <c r="B2" s="19">
        <v>297</v>
      </c>
      <c r="C2" s="7">
        <v>2023</v>
      </c>
      <c r="D2" s="7"/>
      <c r="E2" s="7" t="s">
        <v>812</v>
      </c>
      <c r="F2" s="7" t="s">
        <v>1936</v>
      </c>
      <c r="G2" s="8">
        <v>45062</v>
      </c>
      <c r="H2" s="7" t="e">
        <f>_xlfn.DAYS(#REF!,#REF!)</f>
        <v>#REF!</v>
      </c>
      <c r="I2" s="8"/>
      <c r="J2" s="7" t="s">
        <v>5430</v>
      </c>
      <c r="K2" s="7" t="s">
        <v>825</v>
      </c>
      <c r="L2" s="6" t="s">
        <v>825</v>
      </c>
      <c r="M2" s="7" t="s">
        <v>825</v>
      </c>
      <c r="N2" s="7" t="s">
        <v>816</v>
      </c>
      <c r="O2" s="7"/>
      <c r="P2" s="7"/>
      <c r="Q2" s="7" t="s">
        <v>456</v>
      </c>
      <c r="R2" s="88" t="s">
        <v>5431</v>
      </c>
      <c r="S2" s="16" t="s">
        <v>5432</v>
      </c>
      <c r="T2" s="7" t="s">
        <v>5433</v>
      </c>
      <c r="U2" s="8"/>
      <c r="V2" s="8"/>
      <c r="W2" s="8">
        <v>45291</v>
      </c>
      <c r="X2" s="8"/>
      <c r="Y2" s="196">
        <v>550</v>
      </c>
      <c r="Z2" s="196">
        <v>5500</v>
      </c>
      <c r="AA2" s="7"/>
      <c r="AB2" s="7"/>
      <c r="AC2" s="7"/>
      <c r="AD2" s="9"/>
      <c r="AE2" s="4"/>
      <c r="AF2" s="4"/>
      <c r="AG2" s="4"/>
      <c r="AH2" s="4"/>
      <c r="AI2" s="7"/>
      <c r="AJ2" s="7"/>
      <c r="AK2" s="10"/>
      <c r="AL2" s="11"/>
      <c r="AM2" s="7"/>
      <c r="AN2" s="12"/>
      <c r="AO2" s="33"/>
    </row>
    <row r="3" spans="1:41" ht="25" customHeight="1" x14ac:dyDescent="0.35">
      <c r="A3" s="19"/>
      <c r="B3" s="19">
        <v>298</v>
      </c>
      <c r="C3" s="7">
        <v>2023</v>
      </c>
      <c r="D3" s="7"/>
      <c r="E3" s="7" t="s">
        <v>812</v>
      </c>
      <c r="F3" s="7" t="s">
        <v>1936</v>
      </c>
      <c r="G3" s="8">
        <v>45062</v>
      </c>
      <c r="H3" s="7">
        <f t="shared" ref="H3:H20" si="0">_xlfn.DAYS(I2,G2)</f>
        <v>-45062</v>
      </c>
      <c r="I3" s="8"/>
      <c r="J3" s="7" t="s">
        <v>5430</v>
      </c>
      <c r="K3" s="7" t="s">
        <v>825</v>
      </c>
      <c r="L3" s="6" t="s">
        <v>825</v>
      </c>
      <c r="M3" s="7" t="s">
        <v>825</v>
      </c>
      <c r="N3" s="7" t="s">
        <v>816</v>
      </c>
      <c r="O3" s="7"/>
      <c r="P3" s="7"/>
      <c r="Q3" s="7" t="s">
        <v>456</v>
      </c>
      <c r="R3" s="88" t="s">
        <v>5434</v>
      </c>
      <c r="S3" s="16" t="s">
        <v>5435</v>
      </c>
      <c r="T3" s="7" t="s">
        <v>5433</v>
      </c>
      <c r="U3" s="8"/>
      <c r="V3" s="8"/>
      <c r="W3" s="8">
        <v>45291</v>
      </c>
      <c r="X3" s="8"/>
      <c r="Y3" s="196">
        <v>550</v>
      </c>
      <c r="Z3" s="196">
        <v>5500</v>
      </c>
      <c r="AA3" s="7"/>
      <c r="AB3" s="7"/>
      <c r="AC3" s="7"/>
      <c r="AD3" s="9"/>
      <c r="AE3" s="4"/>
      <c r="AF3" s="4"/>
      <c r="AG3" s="4"/>
      <c r="AH3" s="4"/>
      <c r="AI3" s="7"/>
      <c r="AJ3" s="7"/>
      <c r="AK3" s="10"/>
      <c r="AL3" s="11"/>
      <c r="AM3" s="7"/>
      <c r="AN3" s="12"/>
      <c r="AO3" s="33"/>
    </row>
    <row r="4" spans="1:41" ht="25" customHeight="1" x14ac:dyDescent="0.35">
      <c r="A4" s="19"/>
      <c r="B4" s="19">
        <v>299</v>
      </c>
      <c r="C4" s="7">
        <v>2023</v>
      </c>
      <c r="D4" s="7"/>
      <c r="E4" s="7" t="s">
        <v>812</v>
      </c>
      <c r="F4" s="7" t="s">
        <v>1936</v>
      </c>
      <c r="G4" s="8">
        <v>45062</v>
      </c>
      <c r="H4" s="7">
        <f t="shared" si="0"/>
        <v>-45062</v>
      </c>
      <c r="I4" s="8"/>
      <c r="J4" s="7" t="s">
        <v>5430</v>
      </c>
      <c r="K4" s="7" t="s">
        <v>825</v>
      </c>
      <c r="L4" s="6" t="s">
        <v>825</v>
      </c>
      <c r="M4" s="7" t="s">
        <v>825</v>
      </c>
      <c r="N4" s="7" t="s">
        <v>816</v>
      </c>
      <c r="O4" s="7"/>
      <c r="P4" s="7"/>
      <c r="Q4" s="7" t="s">
        <v>456</v>
      </c>
      <c r="R4" s="88" t="s">
        <v>5436</v>
      </c>
      <c r="S4" s="16" t="s">
        <v>5437</v>
      </c>
      <c r="T4" s="7" t="s">
        <v>5433</v>
      </c>
      <c r="U4" s="8"/>
      <c r="V4" s="8"/>
      <c r="W4" s="8">
        <v>45291</v>
      </c>
      <c r="X4" s="8"/>
      <c r="Y4" s="196">
        <v>550</v>
      </c>
      <c r="Z4" s="196">
        <v>5500</v>
      </c>
      <c r="AA4" s="7"/>
      <c r="AB4" s="7"/>
      <c r="AC4" s="7"/>
      <c r="AD4" s="9"/>
      <c r="AE4" s="4"/>
      <c r="AF4" s="4"/>
      <c r="AG4" s="4"/>
      <c r="AH4" s="4"/>
      <c r="AI4" s="7"/>
      <c r="AJ4" s="7"/>
      <c r="AK4" s="10"/>
      <c r="AL4" s="11"/>
      <c r="AM4" s="7"/>
      <c r="AN4" s="12"/>
      <c r="AO4" s="33"/>
    </row>
    <row r="5" spans="1:41" ht="25" customHeight="1" x14ac:dyDescent="0.35">
      <c r="A5" s="19"/>
      <c r="B5" s="19">
        <v>300</v>
      </c>
      <c r="C5" s="7">
        <v>2023</v>
      </c>
      <c r="D5" s="7"/>
      <c r="E5" s="7" t="s">
        <v>812</v>
      </c>
      <c r="F5" s="7" t="s">
        <v>1936</v>
      </c>
      <c r="G5" s="8">
        <v>45062</v>
      </c>
      <c r="H5" s="7">
        <f t="shared" si="0"/>
        <v>-45062</v>
      </c>
      <c r="I5" s="8"/>
      <c r="J5" s="7" t="s">
        <v>5430</v>
      </c>
      <c r="K5" s="7" t="s">
        <v>825</v>
      </c>
      <c r="L5" s="6" t="s">
        <v>825</v>
      </c>
      <c r="M5" s="7" t="s">
        <v>825</v>
      </c>
      <c r="N5" s="7" t="s">
        <v>816</v>
      </c>
      <c r="O5" s="7"/>
      <c r="P5" s="7"/>
      <c r="Q5" s="7" t="s">
        <v>456</v>
      </c>
      <c r="R5" s="88" t="s">
        <v>5438</v>
      </c>
      <c r="S5" s="16" t="s">
        <v>5439</v>
      </c>
      <c r="T5" s="7" t="s">
        <v>5433</v>
      </c>
      <c r="U5" s="8"/>
      <c r="V5" s="8"/>
      <c r="W5" s="8">
        <v>45291</v>
      </c>
      <c r="X5" s="8"/>
      <c r="Y5" s="196">
        <v>550</v>
      </c>
      <c r="Z5" s="196">
        <v>5500</v>
      </c>
      <c r="AA5" s="7"/>
      <c r="AB5" s="7"/>
      <c r="AC5" s="7"/>
      <c r="AD5" s="9"/>
      <c r="AE5" s="4"/>
      <c r="AF5" s="4"/>
      <c r="AG5" s="4"/>
      <c r="AH5" s="4"/>
      <c r="AI5" s="7"/>
      <c r="AJ5" s="7"/>
      <c r="AK5" s="10"/>
      <c r="AL5" s="11"/>
      <c r="AM5" s="7"/>
      <c r="AN5" s="12"/>
      <c r="AO5" s="33"/>
    </row>
    <row r="6" spans="1:41" ht="25" customHeight="1" x14ac:dyDescent="0.35">
      <c r="A6" s="19"/>
      <c r="B6" s="19">
        <v>301</v>
      </c>
      <c r="C6" s="7">
        <v>2023</v>
      </c>
      <c r="D6" s="7"/>
      <c r="E6" s="7" t="s">
        <v>812</v>
      </c>
      <c r="F6" s="7" t="s">
        <v>1936</v>
      </c>
      <c r="G6" s="8">
        <v>45062</v>
      </c>
      <c r="H6" s="7">
        <f t="shared" si="0"/>
        <v>-45062</v>
      </c>
      <c r="I6" s="8"/>
      <c r="J6" s="7" t="s">
        <v>5430</v>
      </c>
      <c r="K6" s="7" t="s">
        <v>825</v>
      </c>
      <c r="L6" s="6" t="s">
        <v>825</v>
      </c>
      <c r="M6" s="7" t="s">
        <v>825</v>
      </c>
      <c r="N6" s="7" t="s">
        <v>816</v>
      </c>
      <c r="O6" s="7"/>
      <c r="P6" s="7"/>
      <c r="Q6" s="7" t="s">
        <v>456</v>
      </c>
      <c r="R6" s="88" t="s">
        <v>5440</v>
      </c>
      <c r="S6" s="16" t="s">
        <v>5441</v>
      </c>
      <c r="T6" s="7" t="s">
        <v>5433</v>
      </c>
      <c r="U6" s="8"/>
      <c r="V6" s="8"/>
      <c r="W6" s="8">
        <v>45291</v>
      </c>
      <c r="X6" s="8"/>
      <c r="Y6" s="196">
        <v>550</v>
      </c>
      <c r="Z6" s="196">
        <v>5500</v>
      </c>
      <c r="AA6" s="7"/>
      <c r="AB6" s="7"/>
      <c r="AC6" s="7"/>
      <c r="AD6" s="9"/>
      <c r="AE6" s="4"/>
      <c r="AF6" s="4"/>
      <c r="AG6" s="4"/>
      <c r="AH6" s="4"/>
      <c r="AI6" s="7"/>
      <c r="AJ6" s="7"/>
      <c r="AK6" s="10"/>
      <c r="AL6" s="11"/>
      <c r="AM6" s="7"/>
      <c r="AN6" s="12"/>
      <c r="AO6" s="33"/>
    </row>
    <row r="7" spans="1:41" ht="25" customHeight="1" x14ac:dyDescent="0.35">
      <c r="A7" s="19"/>
      <c r="B7" s="19">
        <v>302</v>
      </c>
      <c r="C7" s="7">
        <v>2023</v>
      </c>
      <c r="D7" s="7"/>
      <c r="E7" s="7" t="s">
        <v>812</v>
      </c>
      <c r="F7" s="7" t="s">
        <v>1936</v>
      </c>
      <c r="G7" s="8">
        <v>45062</v>
      </c>
      <c r="H7" s="7">
        <f t="shared" si="0"/>
        <v>-45062</v>
      </c>
      <c r="I7" s="8"/>
      <c r="J7" s="7" t="s">
        <v>5430</v>
      </c>
      <c r="K7" s="7" t="s">
        <v>825</v>
      </c>
      <c r="L7" s="6" t="s">
        <v>825</v>
      </c>
      <c r="M7" s="7" t="s">
        <v>825</v>
      </c>
      <c r="N7" s="7" t="s">
        <v>816</v>
      </c>
      <c r="O7" s="7"/>
      <c r="P7" s="7"/>
      <c r="Q7" s="7" t="s">
        <v>456</v>
      </c>
      <c r="R7" s="88" t="s">
        <v>5442</v>
      </c>
      <c r="S7" s="16" t="s">
        <v>5443</v>
      </c>
      <c r="T7" s="7" t="s">
        <v>5433</v>
      </c>
      <c r="U7" s="8"/>
      <c r="V7" s="8"/>
      <c r="W7" s="8">
        <v>45291</v>
      </c>
      <c r="X7" s="8"/>
      <c r="Y7" s="196">
        <v>550</v>
      </c>
      <c r="Z7" s="196">
        <v>5500</v>
      </c>
      <c r="AA7" s="7"/>
      <c r="AB7" s="7"/>
      <c r="AC7" s="7"/>
      <c r="AD7" s="9"/>
      <c r="AE7" s="4"/>
      <c r="AF7" s="4"/>
      <c r="AG7" s="4"/>
      <c r="AH7" s="4"/>
      <c r="AI7" s="7"/>
      <c r="AJ7" s="7"/>
      <c r="AK7" s="10"/>
      <c r="AL7" s="11"/>
      <c r="AM7" s="7"/>
      <c r="AN7" s="12"/>
      <c r="AO7" s="33"/>
    </row>
    <row r="8" spans="1:41" ht="25" customHeight="1" x14ac:dyDescent="0.35">
      <c r="A8" s="19"/>
      <c r="B8" s="19">
        <v>303</v>
      </c>
      <c r="C8" s="7">
        <v>2023</v>
      </c>
      <c r="D8" s="7"/>
      <c r="E8" s="7" t="s">
        <v>812</v>
      </c>
      <c r="F8" s="7" t="s">
        <v>1936</v>
      </c>
      <c r="G8" s="8">
        <v>45062</v>
      </c>
      <c r="H8" s="7">
        <f t="shared" si="0"/>
        <v>-45062</v>
      </c>
      <c r="I8" s="8"/>
      <c r="J8" s="7" t="s">
        <v>5430</v>
      </c>
      <c r="K8" s="7" t="s">
        <v>825</v>
      </c>
      <c r="L8" s="6" t="s">
        <v>825</v>
      </c>
      <c r="M8" s="7" t="s">
        <v>825</v>
      </c>
      <c r="N8" s="7" t="s">
        <v>816</v>
      </c>
      <c r="O8" s="7"/>
      <c r="P8" s="7"/>
      <c r="Q8" s="7" t="s">
        <v>456</v>
      </c>
      <c r="R8" s="88" t="s">
        <v>5444</v>
      </c>
      <c r="S8" s="16" t="s">
        <v>5445</v>
      </c>
      <c r="T8" s="7" t="s">
        <v>5433</v>
      </c>
      <c r="U8" s="8"/>
      <c r="V8" s="8"/>
      <c r="W8" s="8">
        <v>45291</v>
      </c>
      <c r="X8" s="8"/>
      <c r="Y8" s="196">
        <v>550</v>
      </c>
      <c r="Z8" s="196">
        <v>5500</v>
      </c>
      <c r="AA8" s="7"/>
      <c r="AB8" s="7"/>
      <c r="AC8" s="7"/>
      <c r="AD8" s="9"/>
      <c r="AE8" s="4"/>
      <c r="AF8" s="4"/>
      <c r="AG8" s="4"/>
      <c r="AH8" s="4"/>
      <c r="AI8" s="7"/>
      <c r="AJ8" s="7"/>
      <c r="AK8" s="10"/>
      <c r="AL8" s="11"/>
      <c r="AM8" s="7"/>
      <c r="AN8" s="12"/>
      <c r="AO8" s="33"/>
    </row>
    <row r="9" spans="1:41" ht="25" customHeight="1" x14ac:dyDescent="0.35">
      <c r="A9" s="19"/>
      <c r="B9" s="19">
        <v>304</v>
      </c>
      <c r="C9" s="7">
        <v>2023</v>
      </c>
      <c r="D9" s="7"/>
      <c r="E9" s="7" t="s">
        <v>812</v>
      </c>
      <c r="F9" s="7" t="s">
        <v>1936</v>
      </c>
      <c r="G9" s="8">
        <v>45062</v>
      </c>
      <c r="H9" s="7">
        <f t="shared" si="0"/>
        <v>-45062</v>
      </c>
      <c r="I9" s="8"/>
      <c r="J9" s="7" t="s">
        <v>5430</v>
      </c>
      <c r="K9" s="7" t="s">
        <v>825</v>
      </c>
      <c r="L9" s="6" t="s">
        <v>825</v>
      </c>
      <c r="M9" s="7" t="s">
        <v>825</v>
      </c>
      <c r="N9" s="7" t="s">
        <v>816</v>
      </c>
      <c r="O9" s="7"/>
      <c r="P9" s="7"/>
      <c r="Q9" s="7" t="s">
        <v>456</v>
      </c>
      <c r="R9" s="88" t="s">
        <v>5446</v>
      </c>
      <c r="S9" s="16" t="s">
        <v>5447</v>
      </c>
      <c r="T9" s="7" t="s">
        <v>5433</v>
      </c>
      <c r="U9" s="8"/>
      <c r="V9" s="8"/>
      <c r="W9" s="8">
        <v>45291</v>
      </c>
      <c r="X9" s="8"/>
      <c r="Y9" s="196">
        <v>550</v>
      </c>
      <c r="Z9" s="196">
        <v>5500</v>
      </c>
      <c r="AA9" s="7"/>
      <c r="AB9" s="7"/>
      <c r="AC9" s="7"/>
      <c r="AD9" s="9"/>
      <c r="AE9" s="4"/>
      <c r="AF9" s="4"/>
      <c r="AG9" s="4"/>
      <c r="AH9" s="4"/>
      <c r="AI9" s="7"/>
      <c r="AJ9" s="7"/>
      <c r="AK9" s="10"/>
      <c r="AL9" s="11"/>
      <c r="AM9" s="7"/>
      <c r="AN9" s="12"/>
      <c r="AO9" s="33"/>
    </row>
    <row r="10" spans="1:41" ht="25" customHeight="1" x14ac:dyDescent="0.35">
      <c r="A10" s="19"/>
      <c r="B10" s="19">
        <v>305</v>
      </c>
      <c r="C10" s="7">
        <v>2023</v>
      </c>
      <c r="D10" s="7"/>
      <c r="E10" s="7" t="s">
        <v>812</v>
      </c>
      <c r="F10" s="7" t="s">
        <v>1936</v>
      </c>
      <c r="G10" s="8">
        <v>45062</v>
      </c>
      <c r="H10" s="7">
        <f t="shared" si="0"/>
        <v>-45062</v>
      </c>
      <c r="I10" s="8"/>
      <c r="J10" s="7" t="s">
        <v>5430</v>
      </c>
      <c r="K10" s="7" t="s">
        <v>825</v>
      </c>
      <c r="L10" s="6" t="s">
        <v>825</v>
      </c>
      <c r="M10" s="7" t="s">
        <v>825</v>
      </c>
      <c r="N10" s="7" t="s">
        <v>816</v>
      </c>
      <c r="O10" s="7"/>
      <c r="P10" s="7"/>
      <c r="Q10" s="7" t="s">
        <v>456</v>
      </c>
      <c r="R10" s="88" t="s">
        <v>5448</v>
      </c>
      <c r="S10" s="16" t="s">
        <v>5449</v>
      </c>
      <c r="T10" s="7" t="s">
        <v>5433</v>
      </c>
      <c r="U10" s="8"/>
      <c r="V10" s="8"/>
      <c r="W10" s="8">
        <v>45291</v>
      </c>
      <c r="X10" s="8"/>
      <c r="Y10" s="196">
        <v>550</v>
      </c>
      <c r="Z10" s="196">
        <v>5500</v>
      </c>
      <c r="AA10" s="7"/>
      <c r="AB10" s="7"/>
      <c r="AC10" s="7"/>
      <c r="AD10" s="9"/>
      <c r="AE10" s="4"/>
      <c r="AF10" s="4"/>
      <c r="AG10" s="4"/>
      <c r="AH10" s="4"/>
      <c r="AI10" s="7"/>
      <c r="AJ10" s="7"/>
      <c r="AK10" s="10"/>
      <c r="AL10" s="11"/>
      <c r="AM10" s="7"/>
      <c r="AN10" s="12"/>
      <c r="AO10" s="33"/>
    </row>
    <row r="11" spans="1:41" ht="25" customHeight="1" x14ac:dyDescent="0.35">
      <c r="A11" s="19"/>
      <c r="B11" s="19">
        <v>306</v>
      </c>
      <c r="C11" s="7">
        <v>2023</v>
      </c>
      <c r="D11" s="7"/>
      <c r="E11" s="7" t="s">
        <v>812</v>
      </c>
      <c r="F11" s="7" t="s">
        <v>1936</v>
      </c>
      <c r="G11" s="8">
        <v>45062</v>
      </c>
      <c r="H11" s="7">
        <f t="shared" si="0"/>
        <v>-45062</v>
      </c>
      <c r="I11" s="8"/>
      <c r="J11" s="7" t="s">
        <v>5430</v>
      </c>
      <c r="K11" s="7" t="s">
        <v>825</v>
      </c>
      <c r="L11" s="6" t="s">
        <v>825</v>
      </c>
      <c r="M11" s="7" t="s">
        <v>825</v>
      </c>
      <c r="N11" s="7" t="s">
        <v>816</v>
      </c>
      <c r="O11" s="7"/>
      <c r="P11" s="7"/>
      <c r="Q11" s="7" t="s">
        <v>456</v>
      </c>
      <c r="R11" s="88" t="s">
        <v>5450</v>
      </c>
      <c r="S11" s="16" t="s">
        <v>5451</v>
      </c>
      <c r="T11" s="7" t="s">
        <v>5433</v>
      </c>
      <c r="U11" s="8"/>
      <c r="V11" s="8"/>
      <c r="W11" s="8">
        <v>45291</v>
      </c>
      <c r="X11" s="8"/>
      <c r="Y11" s="196">
        <v>550</v>
      </c>
      <c r="Z11" s="196">
        <v>5500</v>
      </c>
      <c r="AA11" s="7"/>
      <c r="AB11" s="7"/>
      <c r="AC11" s="7"/>
      <c r="AD11" s="9"/>
      <c r="AE11" s="4"/>
      <c r="AF11" s="4"/>
      <c r="AG11" s="4"/>
      <c r="AH11" s="4"/>
      <c r="AI11" s="7"/>
      <c r="AJ11" s="7"/>
      <c r="AK11" s="10"/>
      <c r="AL11" s="11"/>
      <c r="AM11" s="7"/>
      <c r="AN11" s="12"/>
      <c r="AO11" s="33"/>
    </row>
    <row r="12" spans="1:41" ht="25" customHeight="1" x14ac:dyDescent="0.35">
      <c r="A12" s="19"/>
      <c r="B12" s="19">
        <v>307</v>
      </c>
      <c r="C12" s="7">
        <v>2023</v>
      </c>
      <c r="D12" s="7"/>
      <c r="E12" s="7" t="s">
        <v>812</v>
      </c>
      <c r="F12" s="7" t="s">
        <v>1936</v>
      </c>
      <c r="G12" s="8">
        <v>45062</v>
      </c>
      <c r="H12" s="7">
        <f t="shared" si="0"/>
        <v>-45062</v>
      </c>
      <c r="I12" s="8"/>
      <c r="J12" s="7" t="s">
        <v>5430</v>
      </c>
      <c r="K12" s="7" t="s">
        <v>825</v>
      </c>
      <c r="L12" s="6" t="s">
        <v>825</v>
      </c>
      <c r="M12" s="7" t="s">
        <v>825</v>
      </c>
      <c r="N12" s="7" t="s">
        <v>816</v>
      </c>
      <c r="O12" s="7"/>
      <c r="P12" s="7"/>
      <c r="Q12" s="7" t="s">
        <v>456</v>
      </c>
      <c r="R12" s="88" t="s">
        <v>5452</v>
      </c>
      <c r="S12" s="16" t="s">
        <v>5453</v>
      </c>
      <c r="T12" s="7" t="s">
        <v>5433</v>
      </c>
      <c r="U12" s="8"/>
      <c r="V12" s="8"/>
      <c r="W12" s="8">
        <v>45291</v>
      </c>
      <c r="X12" s="8"/>
      <c r="Y12" s="196">
        <v>550</v>
      </c>
      <c r="Z12" s="196">
        <v>5500</v>
      </c>
      <c r="AA12" s="7"/>
      <c r="AB12" s="7"/>
      <c r="AC12" s="7"/>
      <c r="AD12" s="9"/>
      <c r="AE12" s="4"/>
      <c r="AF12" s="4"/>
      <c r="AG12" s="4"/>
      <c r="AH12" s="4"/>
      <c r="AI12" s="7"/>
      <c r="AJ12" s="7"/>
      <c r="AK12" s="10"/>
      <c r="AL12" s="11"/>
      <c r="AM12" s="7"/>
      <c r="AN12" s="12"/>
      <c r="AO12" s="33"/>
    </row>
    <row r="13" spans="1:41" ht="25" customHeight="1" x14ac:dyDescent="0.35">
      <c r="A13" s="19"/>
      <c r="B13" s="19">
        <v>308</v>
      </c>
      <c r="C13" s="7">
        <v>2023</v>
      </c>
      <c r="D13" s="7"/>
      <c r="E13" s="7" t="s">
        <v>812</v>
      </c>
      <c r="F13" s="7" t="s">
        <v>1936</v>
      </c>
      <c r="G13" s="8">
        <v>45062</v>
      </c>
      <c r="H13" s="7">
        <f t="shared" si="0"/>
        <v>-45062</v>
      </c>
      <c r="I13" s="8"/>
      <c r="J13" s="7" t="s">
        <v>5430</v>
      </c>
      <c r="K13" s="7" t="s">
        <v>825</v>
      </c>
      <c r="L13" s="6" t="s">
        <v>825</v>
      </c>
      <c r="M13" s="7" t="s">
        <v>825</v>
      </c>
      <c r="N13" s="7" t="s">
        <v>816</v>
      </c>
      <c r="O13" s="7"/>
      <c r="P13" s="7"/>
      <c r="Q13" s="7" t="s">
        <v>456</v>
      </c>
      <c r="R13" s="88" t="s">
        <v>5454</v>
      </c>
      <c r="S13" s="16" t="s">
        <v>5455</v>
      </c>
      <c r="T13" s="7" t="s">
        <v>5433</v>
      </c>
      <c r="U13" s="8"/>
      <c r="V13" s="8"/>
      <c r="W13" s="8">
        <v>45291</v>
      </c>
      <c r="X13" s="8"/>
      <c r="Y13" s="196">
        <v>550</v>
      </c>
      <c r="Z13" s="196">
        <v>5500</v>
      </c>
      <c r="AA13" s="7"/>
      <c r="AB13" s="7"/>
      <c r="AC13" s="7"/>
      <c r="AD13" s="9"/>
      <c r="AE13" s="4"/>
      <c r="AF13" s="4"/>
      <c r="AG13" s="4"/>
      <c r="AH13" s="4"/>
      <c r="AI13" s="7"/>
      <c r="AJ13" s="7"/>
      <c r="AK13" s="10"/>
      <c r="AL13" s="11"/>
      <c r="AM13" s="7"/>
      <c r="AN13" s="12"/>
      <c r="AO13" s="33"/>
    </row>
    <row r="14" spans="1:41" ht="25" customHeight="1" x14ac:dyDescent="0.35">
      <c r="A14" s="19"/>
      <c r="B14" s="19">
        <v>309</v>
      </c>
      <c r="C14" s="7">
        <v>2023</v>
      </c>
      <c r="D14" s="7"/>
      <c r="E14" s="7" t="s">
        <v>812</v>
      </c>
      <c r="F14" s="7" t="s">
        <v>1936</v>
      </c>
      <c r="G14" s="8">
        <v>45062</v>
      </c>
      <c r="H14" s="7">
        <f t="shared" si="0"/>
        <v>-45062</v>
      </c>
      <c r="I14" s="8"/>
      <c r="J14" s="7" t="s">
        <v>5430</v>
      </c>
      <c r="K14" s="7" t="s">
        <v>825</v>
      </c>
      <c r="L14" s="6" t="s">
        <v>825</v>
      </c>
      <c r="M14" s="7" t="s">
        <v>825</v>
      </c>
      <c r="N14" s="7" t="s">
        <v>816</v>
      </c>
      <c r="O14" s="7"/>
      <c r="P14" s="7"/>
      <c r="Q14" s="7" t="s">
        <v>456</v>
      </c>
      <c r="R14" s="88" t="s">
        <v>5456</v>
      </c>
      <c r="S14" s="16" t="s">
        <v>5457</v>
      </c>
      <c r="T14" s="7" t="s">
        <v>5433</v>
      </c>
      <c r="U14" s="8"/>
      <c r="V14" s="8"/>
      <c r="W14" s="8">
        <v>45291</v>
      </c>
      <c r="X14" s="8"/>
      <c r="Y14" s="196">
        <v>550</v>
      </c>
      <c r="Z14" s="196">
        <v>5500</v>
      </c>
      <c r="AA14" s="7"/>
      <c r="AB14" s="7"/>
      <c r="AC14" s="7"/>
      <c r="AD14" s="9"/>
      <c r="AE14" s="4"/>
      <c r="AF14" s="4"/>
      <c r="AG14" s="4"/>
      <c r="AH14" s="4"/>
      <c r="AI14" s="7"/>
      <c r="AJ14" s="7"/>
      <c r="AK14" s="10"/>
      <c r="AL14" s="11"/>
      <c r="AM14" s="7"/>
      <c r="AN14" s="12"/>
      <c r="AO14" s="33"/>
    </row>
    <row r="15" spans="1:41" ht="25" customHeight="1" x14ac:dyDescent="0.35">
      <c r="A15" s="19"/>
      <c r="B15" s="19">
        <v>310</v>
      </c>
      <c r="C15" s="7">
        <v>2023</v>
      </c>
      <c r="D15" s="7"/>
      <c r="E15" s="7" t="s">
        <v>812</v>
      </c>
      <c r="F15" s="7" t="s">
        <v>1936</v>
      </c>
      <c r="G15" s="8">
        <v>45062</v>
      </c>
      <c r="H15" s="7">
        <f t="shared" si="0"/>
        <v>-45062</v>
      </c>
      <c r="I15" s="8"/>
      <c r="J15" s="7" t="s">
        <v>5430</v>
      </c>
      <c r="K15" s="7" t="s">
        <v>825</v>
      </c>
      <c r="L15" s="6" t="s">
        <v>825</v>
      </c>
      <c r="M15" s="7" t="s">
        <v>825</v>
      </c>
      <c r="N15" s="7" t="s">
        <v>816</v>
      </c>
      <c r="O15" s="7"/>
      <c r="P15" s="7"/>
      <c r="Q15" s="7" t="s">
        <v>456</v>
      </c>
      <c r="R15" s="88" t="s">
        <v>5458</v>
      </c>
      <c r="S15" s="16" t="s">
        <v>5459</v>
      </c>
      <c r="T15" s="7" t="s">
        <v>5433</v>
      </c>
      <c r="U15" s="8"/>
      <c r="V15" s="8"/>
      <c r="W15" s="8">
        <v>45291</v>
      </c>
      <c r="X15" s="8"/>
      <c r="Y15" s="196">
        <v>550</v>
      </c>
      <c r="Z15" s="196">
        <v>5500</v>
      </c>
      <c r="AA15" s="7"/>
      <c r="AB15" s="7"/>
      <c r="AC15" s="7"/>
      <c r="AD15" s="9"/>
      <c r="AE15" s="4"/>
      <c r="AF15" s="4"/>
      <c r="AG15" s="4"/>
      <c r="AH15" s="4"/>
      <c r="AI15" s="7"/>
      <c r="AJ15" s="7"/>
      <c r="AK15" s="10"/>
      <c r="AL15" s="11"/>
      <c r="AM15" s="7"/>
      <c r="AN15" s="12"/>
      <c r="AO15" s="33"/>
    </row>
    <row r="16" spans="1:41" ht="25" customHeight="1" x14ac:dyDescent="0.35">
      <c r="A16" s="19"/>
      <c r="B16" s="19">
        <v>311</v>
      </c>
      <c r="C16" s="7">
        <v>2023</v>
      </c>
      <c r="D16" s="7"/>
      <c r="E16" s="7" t="s">
        <v>812</v>
      </c>
      <c r="F16" s="7" t="s">
        <v>1936</v>
      </c>
      <c r="G16" s="8">
        <v>45062</v>
      </c>
      <c r="H16" s="7">
        <f t="shared" si="0"/>
        <v>-45062</v>
      </c>
      <c r="I16" s="8"/>
      <c r="J16" s="7" t="s">
        <v>5430</v>
      </c>
      <c r="K16" s="7" t="s">
        <v>825</v>
      </c>
      <c r="L16" s="6" t="s">
        <v>825</v>
      </c>
      <c r="M16" s="7" t="s">
        <v>825</v>
      </c>
      <c r="N16" s="7" t="s">
        <v>816</v>
      </c>
      <c r="O16" s="7"/>
      <c r="P16" s="7"/>
      <c r="Q16" s="7" t="s">
        <v>456</v>
      </c>
      <c r="R16" s="88" t="s">
        <v>5460</v>
      </c>
      <c r="S16" s="16" t="s">
        <v>5461</v>
      </c>
      <c r="T16" s="7" t="s">
        <v>5433</v>
      </c>
      <c r="U16" s="8"/>
      <c r="V16" s="8"/>
      <c r="W16" s="8">
        <v>45291</v>
      </c>
      <c r="X16" s="8"/>
      <c r="Y16" s="196">
        <v>550</v>
      </c>
      <c r="Z16" s="196">
        <v>5500</v>
      </c>
      <c r="AA16" s="7"/>
      <c r="AB16" s="7"/>
      <c r="AC16" s="7"/>
      <c r="AD16" s="9"/>
      <c r="AE16" s="4"/>
      <c r="AF16" s="4"/>
      <c r="AG16" s="4"/>
      <c r="AH16" s="4"/>
      <c r="AI16" s="7"/>
      <c r="AJ16" s="7"/>
      <c r="AK16" s="10"/>
      <c r="AL16" s="11"/>
      <c r="AM16" s="7"/>
      <c r="AN16" s="12"/>
      <c r="AO16" s="33"/>
    </row>
    <row r="17" spans="1:41" ht="25" customHeight="1" x14ac:dyDescent="0.35">
      <c r="A17" s="19"/>
      <c r="B17" s="19">
        <v>312</v>
      </c>
      <c r="C17" s="7">
        <v>2023</v>
      </c>
      <c r="D17" s="7"/>
      <c r="E17" s="7" t="s">
        <v>812</v>
      </c>
      <c r="F17" s="7" t="s">
        <v>1936</v>
      </c>
      <c r="G17" s="8">
        <v>45062</v>
      </c>
      <c r="H17" s="7">
        <f t="shared" si="0"/>
        <v>-45062</v>
      </c>
      <c r="I17" s="8"/>
      <c r="J17" s="7" t="s">
        <v>5430</v>
      </c>
      <c r="K17" s="7" t="s">
        <v>825</v>
      </c>
      <c r="L17" s="6" t="s">
        <v>825</v>
      </c>
      <c r="M17" s="7" t="s">
        <v>825</v>
      </c>
      <c r="N17" s="7" t="s">
        <v>816</v>
      </c>
      <c r="O17" s="7"/>
      <c r="P17" s="7"/>
      <c r="Q17" s="7" t="s">
        <v>456</v>
      </c>
      <c r="R17" s="88" t="s">
        <v>5462</v>
      </c>
      <c r="S17" s="16" t="s">
        <v>5463</v>
      </c>
      <c r="T17" s="7" t="s">
        <v>5433</v>
      </c>
      <c r="U17" s="8"/>
      <c r="V17" s="8"/>
      <c r="W17" s="8">
        <v>45291</v>
      </c>
      <c r="X17" s="8"/>
      <c r="Y17" s="196">
        <v>550</v>
      </c>
      <c r="Z17" s="196">
        <v>5500</v>
      </c>
      <c r="AA17" s="7"/>
      <c r="AB17" s="7"/>
      <c r="AC17" s="7"/>
      <c r="AD17" s="9"/>
      <c r="AE17" s="4"/>
      <c r="AF17" s="4"/>
      <c r="AG17" s="4"/>
      <c r="AH17" s="4"/>
      <c r="AI17" s="7"/>
      <c r="AJ17" s="7"/>
      <c r="AK17" s="10"/>
      <c r="AL17" s="11"/>
      <c r="AM17" s="7"/>
      <c r="AN17" s="12"/>
      <c r="AO17" s="33"/>
    </row>
    <row r="18" spans="1:41" ht="25" customHeight="1" x14ac:dyDescent="0.35">
      <c r="A18" s="19"/>
      <c r="B18" s="19">
        <v>313</v>
      </c>
      <c r="C18" s="7">
        <v>2023</v>
      </c>
      <c r="D18" s="7"/>
      <c r="E18" s="7" t="s">
        <v>812</v>
      </c>
      <c r="F18" s="7" t="s">
        <v>1936</v>
      </c>
      <c r="G18" s="8">
        <v>45062</v>
      </c>
      <c r="H18" s="7">
        <f t="shared" si="0"/>
        <v>-45062</v>
      </c>
      <c r="I18" s="8"/>
      <c r="J18" s="7" t="s">
        <v>5430</v>
      </c>
      <c r="K18" s="7" t="s">
        <v>825</v>
      </c>
      <c r="L18" s="6" t="s">
        <v>825</v>
      </c>
      <c r="M18" s="7" t="s">
        <v>825</v>
      </c>
      <c r="N18" s="7" t="s">
        <v>816</v>
      </c>
      <c r="O18" s="7"/>
      <c r="P18" s="7"/>
      <c r="Q18" s="7" t="s">
        <v>456</v>
      </c>
      <c r="R18" s="88" t="s">
        <v>5464</v>
      </c>
      <c r="S18" s="16" t="s">
        <v>5465</v>
      </c>
      <c r="T18" s="7" t="s">
        <v>5433</v>
      </c>
      <c r="U18" s="8"/>
      <c r="V18" s="8"/>
      <c r="W18" s="8">
        <v>45291</v>
      </c>
      <c r="X18" s="8"/>
      <c r="Y18" s="196">
        <v>550</v>
      </c>
      <c r="Z18" s="196">
        <v>5500</v>
      </c>
      <c r="AA18" s="7"/>
      <c r="AB18" s="7"/>
      <c r="AC18" s="7"/>
      <c r="AD18" s="9"/>
      <c r="AE18" s="4"/>
      <c r="AF18" s="4"/>
      <c r="AG18" s="4"/>
      <c r="AH18" s="4"/>
      <c r="AI18" s="7"/>
      <c r="AJ18" s="7"/>
      <c r="AK18" s="10"/>
      <c r="AL18" s="11"/>
      <c r="AM18" s="7"/>
      <c r="AN18" s="12"/>
      <c r="AO18" s="33"/>
    </row>
    <row r="19" spans="1:41" ht="25" customHeight="1" x14ac:dyDescent="0.35">
      <c r="A19" s="19"/>
      <c r="B19" s="19">
        <v>314</v>
      </c>
      <c r="C19" s="7">
        <v>2023</v>
      </c>
      <c r="D19" s="7"/>
      <c r="E19" s="7" t="s">
        <v>812</v>
      </c>
      <c r="F19" s="7" t="s">
        <v>1936</v>
      </c>
      <c r="G19" s="8">
        <v>45062</v>
      </c>
      <c r="H19" s="7">
        <f t="shared" si="0"/>
        <v>-45062</v>
      </c>
      <c r="I19" s="8"/>
      <c r="J19" s="7" t="s">
        <v>5430</v>
      </c>
      <c r="K19" s="7" t="s">
        <v>825</v>
      </c>
      <c r="L19" s="6" t="s">
        <v>825</v>
      </c>
      <c r="M19" s="7" t="s">
        <v>825</v>
      </c>
      <c r="N19" s="7" t="s">
        <v>816</v>
      </c>
      <c r="O19" s="7"/>
      <c r="P19" s="7"/>
      <c r="Q19" s="7" t="s">
        <v>456</v>
      </c>
      <c r="R19" s="88" t="s">
        <v>5466</v>
      </c>
      <c r="S19" s="16" t="s">
        <v>5467</v>
      </c>
      <c r="T19" s="7" t="s">
        <v>5433</v>
      </c>
      <c r="U19" s="8"/>
      <c r="V19" s="8"/>
      <c r="W19" s="8">
        <v>45291</v>
      </c>
      <c r="X19" s="8"/>
      <c r="Y19" s="196">
        <v>550</v>
      </c>
      <c r="Z19" s="196">
        <v>5500</v>
      </c>
      <c r="AA19" s="7"/>
      <c r="AB19" s="7"/>
      <c r="AC19" s="7"/>
      <c r="AD19" s="9"/>
      <c r="AE19" s="4"/>
      <c r="AF19" s="4"/>
      <c r="AG19" s="4"/>
      <c r="AH19" s="4"/>
      <c r="AI19" s="7"/>
      <c r="AJ19" s="7"/>
      <c r="AK19" s="10"/>
      <c r="AL19" s="11"/>
      <c r="AM19" s="7"/>
      <c r="AN19" s="12"/>
      <c r="AO19" s="33"/>
    </row>
    <row r="20" spans="1:41" ht="25" customHeight="1" x14ac:dyDescent="0.35">
      <c r="A20" s="19"/>
      <c r="B20" s="19">
        <v>315</v>
      </c>
      <c r="C20" s="7">
        <v>2023</v>
      </c>
      <c r="D20" s="7"/>
      <c r="E20" s="7" t="s">
        <v>812</v>
      </c>
      <c r="F20" s="7" t="s">
        <v>1936</v>
      </c>
      <c r="G20" s="8">
        <v>45062</v>
      </c>
      <c r="H20" s="7">
        <f t="shared" si="0"/>
        <v>-45062</v>
      </c>
      <c r="I20" s="8"/>
      <c r="J20" s="7" t="s">
        <v>5430</v>
      </c>
      <c r="K20" s="7" t="s">
        <v>825</v>
      </c>
      <c r="L20" s="6" t="s">
        <v>825</v>
      </c>
      <c r="M20" s="7" t="s">
        <v>825</v>
      </c>
      <c r="N20" s="7" t="s">
        <v>816</v>
      </c>
      <c r="O20" s="7"/>
      <c r="P20" s="7"/>
      <c r="Q20" s="7" t="s">
        <v>456</v>
      </c>
      <c r="R20" s="89" t="s">
        <v>5468</v>
      </c>
      <c r="S20" s="16" t="s">
        <v>5469</v>
      </c>
      <c r="T20" s="7" t="s">
        <v>5433</v>
      </c>
      <c r="U20" s="8"/>
      <c r="V20" s="8"/>
      <c r="W20" s="8">
        <v>45291</v>
      </c>
      <c r="X20" s="8"/>
      <c r="Y20" s="196">
        <v>550</v>
      </c>
      <c r="Z20" s="196">
        <v>5500</v>
      </c>
      <c r="AA20" s="7"/>
      <c r="AB20" s="7"/>
      <c r="AC20" s="7"/>
      <c r="AD20" s="9"/>
      <c r="AE20" s="4"/>
      <c r="AF20" s="4"/>
      <c r="AG20" s="4"/>
      <c r="AH20" s="4"/>
      <c r="AI20" s="7"/>
      <c r="AJ20" s="7"/>
      <c r="AK20" s="10"/>
      <c r="AL20" s="11"/>
      <c r="AM20" s="7"/>
      <c r="AN20" s="12"/>
      <c r="AO20" s="33"/>
    </row>
    <row r="21" spans="1:41" ht="25" customHeight="1" x14ac:dyDescent="0.35">
      <c r="A21" s="19"/>
      <c r="B21" s="19">
        <v>323</v>
      </c>
      <c r="C21" s="7">
        <v>2023</v>
      </c>
      <c r="D21" s="7"/>
      <c r="E21" s="7" t="s">
        <v>812</v>
      </c>
      <c r="F21" s="7" t="s">
        <v>1936</v>
      </c>
      <c r="G21" s="8">
        <v>45062</v>
      </c>
      <c r="H21" s="7"/>
      <c r="I21" s="8"/>
      <c r="J21" s="7"/>
      <c r="K21" s="7"/>
      <c r="L21" s="6"/>
      <c r="M21" s="7"/>
      <c r="N21" s="7" t="s">
        <v>816</v>
      </c>
      <c r="O21" s="7"/>
      <c r="P21" s="7"/>
      <c r="Q21" s="7" t="s">
        <v>456</v>
      </c>
      <c r="R21" s="90" t="s">
        <v>5470</v>
      </c>
      <c r="S21" s="20">
        <v>47722152805</v>
      </c>
      <c r="T21" s="7" t="s">
        <v>5471</v>
      </c>
      <c r="U21" s="8"/>
      <c r="V21" s="8"/>
      <c r="W21" s="8">
        <v>45280</v>
      </c>
      <c r="X21" s="8"/>
      <c r="Y21" s="196">
        <v>1000</v>
      </c>
      <c r="Z21" s="196"/>
      <c r="AA21" s="7"/>
      <c r="AB21" s="7"/>
      <c r="AC21" s="7"/>
      <c r="AD21" s="9"/>
      <c r="AE21" s="4"/>
      <c r="AF21" s="4"/>
      <c r="AG21" s="4"/>
      <c r="AH21" s="4"/>
      <c r="AI21" s="7"/>
      <c r="AJ21" s="7"/>
      <c r="AK21" s="10"/>
      <c r="AL21" s="11"/>
      <c r="AM21" s="7"/>
      <c r="AN21" s="12"/>
      <c r="AO21" s="33"/>
    </row>
    <row r="22" spans="1:41" ht="58" customHeight="1" x14ac:dyDescent="0.35">
      <c r="A22" s="19"/>
      <c r="B22" s="19">
        <v>324</v>
      </c>
      <c r="C22" s="7">
        <v>2023</v>
      </c>
      <c r="D22" s="7"/>
      <c r="E22" s="7" t="s">
        <v>812</v>
      </c>
      <c r="F22" s="7" t="s">
        <v>1936</v>
      </c>
      <c r="G22" s="8">
        <v>45062</v>
      </c>
      <c r="H22" s="7"/>
      <c r="I22" s="8"/>
      <c r="J22" s="7"/>
      <c r="K22" s="7"/>
      <c r="L22" s="6"/>
      <c r="M22" s="7"/>
      <c r="N22" s="7" t="s">
        <v>816</v>
      </c>
      <c r="O22" s="7"/>
      <c r="P22" s="7"/>
      <c r="Q22" s="7" t="s">
        <v>456</v>
      </c>
      <c r="R22" s="90" t="s">
        <v>5472</v>
      </c>
      <c r="S22" s="20">
        <v>40180741829</v>
      </c>
      <c r="T22" s="7" t="s">
        <v>5471</v>
      </c>
      <c r="U22" s="8"/>
      <c r="V22" s="8"/>
      <c r="W22" s="8">
        <v>45281</v>
      </c>
      <c r="X22" s="8"/>
      <c r="Y22" s="196">
        <v>1000</v>
      </c>
      <c r="Z22" s="196"/>
      <c r="AA22" s="7"/>
      <c r="AB22" s="7"/>
      <c r="AC22" s="7"/>
      <c r="AD22" s="9"/>
      <c r="AE22" s="4"/>
      <c r="AF22" s="4"/>
      <c r="AG22" s="4"/>
      <c r="AH22" s="4"/>
      <c r="AI22" s="7"/>
      <c r="AJ22" s="7"/>
      <c r="AK22" s="10"/>
      <c r="AL22" s="11"/>
      <c r="AM22" s="7"/>
      <c r="AN22" s="12"/>
      <c r="AO22" s="33"/>
    </row>
    <row r="23" spans="1:41" ht="25" customHeight="1" x14ac:dyDescent="0.3">
      <c r="A23" s="15"/>
      <c r="B23" s="15">
        <v>325</v>
      </c>
      <c r="C23" s="7">
        <v>2023</v>
      </c>
      <c r="D23" s="7"/>
      <c r="E23" s="7" t="s">
        <v>812</v>
      </c>
      <c r="F23" s="7" t="s">
        <v>1936</v>
      </c>
      <c r="G23" s="8">
        <v>45062</v>
      </c>
      <c r="H23" s="7"/>
      <c r="I23" s="8"/>
      <c r="J23" s="7"/>
      <c r="K23" s="7"/>
      <c r="L23" s="6"/>
      <c r="M23" s="7"/>
      <c r="N23" s="7" t="s">
        <v>816</v>
      </c>
      <c r="O23" s="7"/>
      <c r="P23" s="7"/>
      <c r="Q23" s="7" t="s">
        <v>456</v>
      </c>
      <c r="R23" s="90" t="s">
        <v>5473</v>
      </c>
      <c r="S23" s="20">
        <v>12813405701</v>
      </c>
      <c r="T23" s="7" t="s">
        <v>5471</v>
      </c>
      <c r="U23" s="8"/>
      <c r="V23" s="8"/>
      <c r="W23" s="8">
        <v>45282</v>
      </c>
      <c r="X23" s="8"/>
      <c r="Y23" s="196">
        <v>1000</v>
      </c>
      <c r="Z23" s="196"/>
      <c r="AA23" s="7"/>
      <c r="AB23" s="7"/>
      <c r="AC23" s="7"/>
      <c r="AD23" s="9"/>
      <c r="AE23" s="4"/>
      <c r="AF23" s="4"/>
      <c r="AG23" s="4"/>
      <c r="AH23" s="4"/>
      <c r="AI23" s="7"/>
      <c r="AJ23" s="7"/>
      <c r="AK23" s="10"/>
      <c r="AL23" s="11"/>
      <c r="AM23" s="7"/>
      <c r="AN23" s="12"/>
      <c r="AO23" s="33"/>
    </row>
    <row r="24" spans="1:41" ht="25" customHeight="1" x14ac:dyDescent="0.3">
      <c r="A24" s="15"/>
      <c r="B24" s="15">
        <v>326</v>
      </c>
      <c r="C24" s="7">
        <v>2023</v>
      </c>
      <c r="D24" s="7"/>
      <c r="E24" s="7" t="s">
        <v>812</v>
      </c>
      <c r="F24" s="7" t="s">
        <v>1936</v>
      </c>
      <c r="G24" s="8">
        <v>45062</v>
      </c>
      <c r="H24" s="7"/>
      <c r="I24" s="8"/>
      <c r="J24" s="7"/>
      <c r="K24" s="7"/>
      <c r="L24" s="6"/>
      <c r="M24" s="7"/>
      <c r="N24" s="7" t="s">
        <v>816</v>
      </c>
      <c r="O24" s="7"/>
      <c r="P24" s="7"/>
      <c r="Q24" s="7" t="s">
        <v>456</v>
      </c>
      <c r="R24" s="90" t="s">
        <v>5474</v>
      </c>
      <c r="S24" s="20">
        <v>45204960805</v>
      </c>
      <c r="T24" s="7" t="s">
        <v>5471</v>
      </c>
      <c r="U24" s="8"/>
      <c r="V24" s="8"/>
      <c r="W24" s="8">
        <v>45283</v>
      </c>
      <c r="X24" s="8"/>
      <c r="Y24" s="196">
        <v>1000</v>
      </c>
      <c r="Z24" s="196"/>
      <c r="AA24" s="7"/>
      <c r="AB24" s="7"/>
      <c r="AC24" s="7"/>
      <c r="AD24" s="9"/>
      <c r="AE24" s="4"/>
      <c r="AF24" s="4"/>
      <c r="AG24" s="4"/>
      <c r="AH24" s="4"/>
      <c r="AI24" s="7"/>
      <c r="AJ24" s="7"/>
      <c r="AK24" s="10"/>
      <c r="AL24" s="11"/>
      <c r="AM24" s="7"/>
      <c r="AN24" s="12"/>
      <c r="AO24" s="33"/>
    </row>
    <row r="25" spans="1:41" ht="25" customHeight="1" x14ac:dyDescent="0.3">
      <c r="A25" s="15"/>
      <c r="B25" s="15">
        <v>327</v>
      </c>
      <c r="C25" s="7">
        <v>2023</v>
      </c>
      <c r="D25" s="7"/>
      <c r="E25" s="7" t="s">
        <v>812</v>
      </c>
      <c r="F25" s="7" t="s">
        <v>1936</v>
      </c>
      <c r="G25" s="8">
        <v>45062</v>
      </c>
      <c r="H25" s="7"/>
      <c r="I25" s="8"/>
      <c r="J25" s="7"/>
      <c r="K25" s="7"/>
      <c r="L25" s="6"/>
      <c r="M25" s="7"/>
      <c r="N25" s="7" t="s">
        <v>816</v>
      </c>
      <c r="O25" s="7"/>
      <c r="P25" s="7"/>
      <c r="Q25" s="7" t="s">
        <v>456</v>
      </c>
      <c r="R25" s="90" t="s">
        <v>5475</v>
      </c>
      <c r="S25" s="20" t="s">
        <v>5476</v>
      </c>
      <c r="T25" s="7" t="s">
        <v>5471</v>
      </c>
      <c r="U25" s="8"/>
      <c r="V25" s="8"/>
      <c r="W25" s="8">
        <v>45284</v>
      </c>
      <c r="X25" s="8"/>
      <c r="Y25" s="196">
        <v>1000</v>
      </c>
      <c r="Z25" s="196"/>
      <c r="AA25" s="7"/>
      <c r="AB25" s="7"/>
      <c r="AC25" s="7"/>
      <c r="AD25" s="9"/>
      <c r="AE25" s="4"/>
      <c r="AF25" s="4"/>
      <c r="AG25" s="4"/>
      <c r="AH25" s="4"/>
      <c r="AI25" s="7"/>
      <c r="AJ25" s="7"/>
      <c r="AK25" s="10"/>
      <c r="AL25" s="11"/>
      <c r="AM25" s="7"/>
      <c r="AN25" s="12"/>
      <c r="AO25" s="33"/>
    </row>
    <row r="26" spans="1:41" ht="25" customHeight="1" x14ac:dyDescent="0.3">
      <c r="A26" s="15"/>
      <c r="B26" s="15">
        <v>328</v>
      </c>
      <c r="C26" s="7">
        <v>2023</v>
      </c>
      <c r="D26" s="7"/>
      <c r="E26" s="7" t="s">
        <v>812</v>
      </c>
      <c r="F26" s="7" t="s">
        <v>1936</v>
      </c>
      <c r="G26" s="8">
        <v>45062</v>
      </c>
      <c r="H26" s="7"/>
      <c r="I26" s="8"/>
      <c r="J26" s="7"/>
      <c r="K26" s="7"/>
      <c r="L26" s="6"/>
      <c r="M26" s="7"/>
      <c r="N26" s="7" t="s">
        <v>816</v>
      </c>
      <c r="O26" s="7"/>
      <c r="P26" s="7"/>
      <c r="Q26" s="7" t="s">
        <v>456</v>
      </c>
      <c r="R26" s="90" t="s">
        <v>5477</v>
      </c>
      <c r="S26" s="20">
        <v>54296114840</v>
      </c>
      <c r="T26" s="7" t="s">
        <v>5471</v>
      </c>
      <c r="U26" s="8"/>
      <c r="V26" s="8"/>
      <c r="W26" s="8">
        <v>45285</v>
      </c>
      <c r="X26" s="8"/>
      <c r="Y26" s="196">
        <v>1000</v>
      </c>
      <c r="Z26" s="196"/>
      <c r="AA26" s="7"/>
      <c r="AB26" s="7"/>
      <c r="AC26" s="7"/>
      <c r="AD26" s="9"/>
      <c r="AE26" s="4"/>
      <c r="AF26" s="4"/>
      <c r="AG26" s="4"/>
      <c r="AH26" s="4"/>
      <c r="AI26" s="7"/>
      <c r="AJ26" s="7"/>
      <c r="AK26" s="10"/>
      <c r="AL26" s="11"/>
      <c r="AM26" s="7"/>
      <c r="AN26" s="12"/>
      <c r="AO26" s="33"/>
    </row>
    <row r="27" spans="1:41" ht="25" customHeight="1" x14ac:dyDescent="0.3">
      <c r="A27" s="15"/>
      <c r="B27" s="15">
        <v>329</v>
      </c>
      <c r="C27" s="7">
        <v>2023</v>
      </c>
      <c r="D27" s="7"/>
      <c r="E27" s="7" t="s">
        <v>812</v>
      </c>
      <c r="F27" s="7" t="s">
        <v>1936</v>
      </c>
      <c r="G27" s="8">
        <v>45062</v>
      </c>
      <c r="H27" s="7"/>
      <c r="I27" s="8"/>
      <c r="J27" s="7"/>
      <c r="K27" s="7"/>
      <c r="L27" s="6"/>
      <c r="M27" s="7"/>
      <c r="N27" s="7" t="s">
        <v>816</v>
      </c>
      <c r="O27" s="7"/>
      <c r="P27" s="7"/>
      <c r="Q27" s="7" t="s">
        <v>456</v>
      </c>
      <c r="R27" s="90" t="s">
        <v>5478</v>
      </c>
      <c r="S27" s="20" t="s">
        <v>5479</v>
      </c>
      <c r="T27" s="7" t="s">
        <v>5471</v>
      </c>
      <c r="U27" s="8"/>
      <c r="V27" s="8"/>
      <c r="W27" s="8">
        <v>45286</v>
      </c>
      <c r="X27" s="8"/>
      <c r="Y27" s="196">
        <v>1000</v>
      </c>
      <c r="Z27" s="196"/>
      <c r="AA27" s="7"/>
      <c r="AB27" s="7"/>
      <c r="AC27" s="7"/>
      <c r="AD27" s="9"/>
      <c r="AE27" s="4"/>
      <c r="AF27" s="4"/>
      <c r="AG27" s="4"/>
      <c r="AH27" s="4"/>
      <c r="AI27" s="7"/>
      <c r="AJ27" s="7"/>
      <c r="AK27" s="10"/>
      <c r="AL27" s="11"/>
      <c r="AM27" s="7"/>
      <c r="AN27" s="12"/>
      <c r="AO27" s="33"/>
    </row>
    <row r="28" spans="1:41" ht="25" customHeight="1" x14ac:dyDescent="0.3">
      <c r="A28" s="15"/>
      <c r="B28" s="15">
        <v>330</v>
      </c>
      <c r="C28" s="7">
        <v>2023</v>
      </c>
      <c r="D28" s="7"/>
      <c r="E28" s="7" t="s">
        <v>812</v>
      </c>
      <c r="F28" s="7" t="s">
        <v>1936</v>
      </c>
      <c r="G28" s="8">
        <v>45062</v>
      </c>
      <c r="H28" s="7"/>
      <c r="I28" s="8"/>
      <c r="J28" s="7"/>
      <c r="K28" s="7"/>
      <c r="L28" s="6"/>
      <c r="M28" s="7"/>
      <c r="N28" s="7" t="s">
        <v>816</v>
      </c>
      <c r="O28" s="7"/>
      <c r="P28" s="7"/>
      <c r="Q28" s="7" t="s">
        <v>456</v>
      </c>
      <c r="R28" s="90" t="s">
        <v>5480</v>
      </c>
      <c r="S28" s="20" t="s">
        <v>5481</v>
      </c>
      <c r="T28" s="7" t="s">
        <v>5471</v>
      </c>
      <c r="U28" s="8"/>
      <c r="V28" s="8"/>
      <c r="W28" s="8">
        <v>45287</v>
      </c>
      <c r="X28" s="8"/>
      <c r="Y28" s="196">
        <v>1000</v>
      </c>
      <c r="Z28" s="196"/>
      <c r="AA28" s="7"/>
      <c r="AB28" s="7"/>
      <c r="AC28" s="7"/>
      <c r="AD28" s="9"/>
      <c r="AE28" s="4"/>
      <c r="AF28" s="4"/>
      <c r="AG28" s="4"/>
      <c r="AH28" s="4"/>
      <c r="AI28" s="7"/>
      <c r="AJ28" s="7"/>
      <c r="AK28" s="10"/>
      <c r="AL28" s="11"/>
      <c r="AM28" s="7"/>
      <c r="AN28" s="12"/>
      <c r="AO28" s="33"/>
    </row>
    <row r="29" spans="1:41" ht="25" customHeight="1" x14ac:dyDescent="0.3">
      <c r="A29" s="15"/>
      <c r="B29" s="15">
        <v>331</v>
      </c>
      <c r="C29" s="7">
        <v>2023</v>
      </c>
      <c r="D29" s="7"/>
      <c r="E29" s="7" t="s">
        <v>812</v>
      </c>
      <c r="F29" s="7" t="s">
        <v>1936</v>
      </c>
      <c r="G29" s="8">
        <v>45062</v>
      </c>
      <c r="H29" s="7"/>
      <c r="I29" s="8"/>
      <c r="J29" s="7"/>
      <c r="K29" s="7"/>
      <c r="L29" s="6"/>
      <c r="M29" s="7"/>
      <c r="N29" s="7" t="s">
        <v>816</v>
      </c>
      <c r="O29" s="7"/>
      <c r="P29" s="7"/>
      <c r="Q29" s="7" t="s">
        <v>456</v>
      </c>
      <c r="R29" s="90" t="s">
        <v>5482</v>
      </c>
      <c r="S29" s="20">
        <v>14315953652</v>
      </c>
      <c r="T29" s="7" t="s">
        <v>5471</v>
      </c>
      <c r="U29" s="8"/>
      <c r="V29" s="8"/>
      <c r="W29" s="8">
        <v>45288</v>
      </c>
      <c r="X29" s="8"/>
      <c r="Y29" s="196">
        <v>1000</v>
      </c>
      <c r="Z29" s="196"/>
      <c r="AA29" s="7"/>
      <c r="AB29" s="7"/>
      <c r="AC29" s="7"/>
      <c r="AD29" s="9"/>
      <c r="AE29" s="4"/>
      <c r="AF29" s="4"/>
      <c r="AG29" s="4"/>
      <c r="AH29" s="4"/>
      <c r="AI29" s="7"/>
      <c r="AJ29" s="7"/>
      <c r="AK29" s="10"/>
      <c r="AL29" s="11"/>
      <c r="AM29" s="7"/>
      <c r="AN29" s="12"/>
      <c r="AO29" s="33"/>
    </row>
    <row r="30" spans="1:41" ht="25" customHeight="1" x14ac:dyDescent="0.3">
      <c r="A30" s="15"/>
      <c r="B30" s="15">
        <v>332</v>
      </c>
      <c r="C30" s="7">
        <v>2023</v>
      </c>
      <c r="D30" s="7"/>
      <c r="E30" s="7" t="s">
        <v>812</v>
      </c>
      <c r="F30" s="7" t="s">
        <v>1936</v>
      </c>
      <c r="G30" s="8">
        <v>45062</v>
      </c>
      <c r="H30" s="7"/>
      <c r="I30" s="8"/>
      <c r="J30" s="7"/>
      <c r="K30" s="7"/>
      <c r="L30" s="6"/>
      <c r="M30" s="7"/>
      <c r="N30" s="7" t="s">
        <v>816</v>
      </c>
      <c r="O30" s="7"/>
      <c r="P30" s="7"/>
      <c r="Q30" s="7" t="s">
        <v>456</v>
      </c>
      <c r="R30" s="90" t="s">
        <v>5483</v>
      </c>
      <c r="S30" s="20" t="s">
        <v>5484</v>
      </c>
      <c r="T30" s="7" t="s">
        <v>5471</v>
      </c>
      <c r="U30" s="8"/>
      <c r="V30" s="8"/>
      <c r="W30" s="8">
        <v>45289</v>
      </c>
      <c r="X30" s="8"/>
      <c r="Y30" s="196">
        <v>1000</v>
      </c>
      <c r="Z30" s="196"/>
      <c r="AA30" s="7"/>
      <c r="AB30" s="7"/>
      <c r="AC30" s="7"/>
      <c r="AD30" s="9"/>
      <c r="AE30" s="4"/>
      <c r="AF30" s="4"/>
      <c r="AG30" s="4"/>
      <c r="AH30" s="4"/>
      <c r="AI30" s="7"/>
      <c r="AJ30" s="7"/>
      <c r="AK30" s="10"/>
      <c r="AL30" s="11"/>
      <c r="AM30" s="7"/>
      <c r="AN30" s="12"/>
      <c r="AO30" s="33"/>
    </row>
    <row r="31" spans="1:41" ht="25" customHeight="1" x14ac:dyDescent="0.3">
      <c r="A31" s="5"/>
      <c r="B31" s="5">
        <v>333</v>
      </c>
      <c r="C31" s="7">
        <v>2023</v>
      </c>
      <c r="D31" s="7"/>
      <c r="E31" s="7" t="s">
        <v>812</v>
      </c>
      <c r="F31" s="7" t="s">
        <v>1936</v>
      </c>
      <c r="G31" s="8">
        <v>45062</v>
      </c>
      <c r="H31" s="7"/>
      <c r="I31" s="8"/>
      <c r="J31" s="7"/>
      <c r="K31" s="7"/>
      <c r="L31" s="6"/>
      <c r="M31" s="7"/>
      <c r="N31" s="7" t="s">
        <v>816</v>
      </c>
      <c r="O31" s="7"/>
      <c r="P31" s="7"/>
      <c r="Q31" s="7" t="s">
        <v>456</v>
      </c>
      <c r="R31" s="90" t="s">
        <v>5485</v>
      </c>
      <c r="S31" s="20">
        <v>49884954852</v>
      </c>
      <c r="T31" s="7" t="s">
        <v>5471</v>
      </c>
      <c r="U31" s="8"/>
      <c r="V31" s="8"/>
      <c r="W31" s="8">
        <v>45291</v>
      </c>
      <c r="X31" s="8"/>
      <c r="Y31" s="196">
        <v>1000</v>
      </c>
      <c r="Z31" s="196"/>
      <c r="AA31" s="7"/>
      <c r="AB31" s="7"/>
      <c r="AC31" s="7"/>
      <c r="AD31" s="9"/>
      <c r="AE31" s="4"/>
      <c r="AF31" s="4"/>
      <c r="AG31" s="4"/>
      <c r="AH31" s="4"/>
      <c r="AI31" s="7"/>
      <c r="AJ31" s="7"/>
      <c r="AK31" s="10"/>
      <c r="AL31" s="11"/>
      <c r="AM31" s="7"/>
      <c r="AN31" s="12"/>
      <c r="AO31" s="33"/>
    </row>
    <row r="32" spans="1:41" ht="25" customHeight="1" x14ac:dyDescent="0.3">
      <c r="A32" s="5"/>
      <c r="B32" s="5">
        <v>334</v>
      </c>
      <c r="C32" s="7">
        <v>2023</v>
      </c>
      <c r="D32" s="7"/>
      <c r="E32" s="7" t="s">
        <v>812</v>
      </c>
      <c r="F32" s="7" t="s">
        <v>1936</v>
      </c>
      <c r="G32" s="8">
        <v>45062</v>
      </c>
      <c r="H32" s="7"/>
      <c r="I32" s="8"/>
      <c r="J32" s="7"/>
      <c r="K32" s="7"/>
      <c r="L32" s="6"/>
      <c r="M32" s="7"/>
      <c r="N32" s="7" t="s">
        <v>816</v>
      </c>
      <c r="O32" s="7"/>
      <c r="P32" s="7"/>
      <c r="Q32" s="7" t="s">
        <v>456</v>
      </c>
      <c r="R32" s="90" t="s">
        <v>5486</v>
      </c>
      <c r="S32" s="20">
        <v>22296993850</v>
      </c>
      <c r="T32" s="7" t="s">
        <v>5471</v>
      </c>
      <c r="U32" s="8"/>
      <c r="V32" s="8"/>
      <c r="W32" s="8">
        <v>45290</v>
      </c>
      <c r="X32" s="8"/>
      <c r="Y32" s="196">
        <v>1000</v>
      </c>
      <c r="Z32" s="196"/>
      <c r="AA32" s="7"/>
      <c r="AB32" s="7"/>
      <c r="AC32" s="7"/>
      <c r="AD32" s="9"/>
      <c r="AE32" s="4"/>
      <c r="AF32" s="4"/>
      <c r="AG32" s="4"/>
      <c r="AH32" s="4"/>
      <c r="AI32" s="7"/>
      <c r="AJ32" s="7"/>
      <c r="AK32" s="10"/>
      <c r="AL32" s="11"/>
      <c r="AM32" s="7"/>
      <c r="AN32" s="12"/>
      <c r="AO32" s="33"/>
    </row>
    <row r="33" spans="1:41" ht="25" customHeight="1" x14ac:dyDescent="0.3">
      <c r="A33" s="5"/>
      <c r="B33" s="5">
        <v>335</v>
      </c>
      <c r="C33" s="7">
        <v>2023</v>
      </c>
      <c r="D33" s="7"/>
      <c r="E33" s="7" t="s">
        <v>812</v>
      </c>
      <c r="F33" s="7" t="s">
        <v>1936</v>
      </c>
      <c r="G33" s="8">
        <v>45062</v>
      </c>
      <c r="H33" s="7"/>
      <c r="I33" s="8"/>
      <c r="J33" s="7"/>
      <c r="K33" s="7"/>
      <c r="L33" s="6"/>
      <c r="M33" s="7"/>
      <c r="N33" s="7" t="s">
        <v>816</v>
      </c>
      <c r="O33" s="7"/>
      <c r="P33" s="7"/>
      <c r="Q33" s="7" t="s">
        <v>456</v>
      </c>
      <c r="R33" s="90" t="s">
        <v>5487</v>
      </c>
      <c r="S33" s="20" t="s">
        <v>5488</v>
      </c>
      <c r="T33" s="7" t="s">
        <v>5471</v>
      </c>
      <c r="U33" s="8"/>
      <c r="V33" s="8"/>
      <c r="W33" s="8">
        <v>45292</v>
      </c>
      <c r="X33" s="8"/>
      <c r="Y33" s="196">
        <v>1000</v>
      </c>
      <c r="Z33" s="196"/>
      <c r="AA33" s="7"/>
      <c r="AB33" s="7"/>
      <c r="AC33" s="7"/>
      <c r="AD33" s="9"/>
      <c r="AE33" s="4"/>
      <c r="AF33" s="4"/>
      <c r="AG33" s="4"/>
      <c r="AH33" s="4"/>
      <c r="AI33" s="7"/>
      <c r="AJ33" s="7"/>
      <c r="AK33" s="10"/>
      <c r="AL33" s="11"/>
      <c r="AM33" s="7"/>
      <c r="AN33" s="12"/>
      <c r="AO33" s="33"/>
    </row>
    <row r="34" spans="1:41" ht="25" customHeight="1" x14ac:dyDescent="0.3">
      <c r="A34" s="34"/>
      <c r="B34" s="34">
        <v>336</v>
      </c>
      <c r="C34" s="17">
        <v>2023</v>
      </c>
      <c r="D34" s="17"/>
      <c r="E34" s="17" t="s">
        <v>812</v>
      </c>
      <c r="F34" s="17" t="s">
        <v>1936</v>
      </c>
      <c r="G34" s="18">
        <v>45062</v>
      </c>
      <c r="H34" s="17"/>
      <c r="I34" s="18"/>
      <c r="J34" s="17"/>
      <c r="K34" s="17"/>
      <c r="L34" s="14"/>
      <c r="M34" s="17"/>
      <c r="N34" s="17" t="s">
        <v>816</v>
      </c>
      <c r="O34" s="17"/>
      <c r="P34" s="17"/>
      <c r="Q34" s="17" t="s">
        <v>456</v>
      </c>
      <c r="R34" s="91" t="s">
        <v>5489</v>
      </c>
      <c r="S34" s="35" t="s">
        <v>5490</v>
      </c>
      <c r="T34" s="17" t="s">
        <v>5471</v>
      </c>
      <c r="U34" s="18"/>
      <c r="V34" s="18"/>
      <c r="W34" s="18">
        <v>45293</v>
      </c>
      <c r="X34" s="18"/>
      <c r="Y34" s="197">
        <v>1000</v>
      </c>
      <c r="Z34" s="197"/>
      <c r="AA34" s="17"/>
      <c r="AB34" s="17"/>
      <c r="AC34" s="17"/>
      <c r="AD34" s="36"/>
      <c r="AE34" s="37"/>
      <c r="AF34" s="37"/>
      <c r="AG34" s="37"/>
      <c r="AH34" s="37"/>
      <c r="AI34" s="17"/>
      <c r="AJ34" s="17"/>
      <c r="AK34" s="38"/>
      <c r="AL34" s="39"/>
      <c r="AM34" s="17"/>
      <c r="AN34" s="40"/>
      <c r="AO34" s="41"/>
    </row>
    <row r="35" spans="1:41" ht="25" customHeight="1" x14ac:dyDescent="0.25">
      <c r="A35" s="5"/>
      <c r="B35" s="5">
        <v>337</v>
      </c>
      <c r="C35" s="7">
        <v>2023</v>
      </c>
      <c r="D35" s="7"/>
      <c r="E35" s="17" t="s">
        <v>812</v>
      </c>
      <c r="F35" s="17" t="s">
        <v>1936</v>
      </c>
      <c r="G35" s="18">
        <v>45062</v>
      </c>
      <c r="H35" s="7"/>
      <c r="I35" s="8"/>
      <c r="J35" s="7"/>
      <c r="K35" s="7"/>
      <c r="L35" s="6"/>
      <c r="M35" s="7"/>
      <c r="N35" s="17" t="s">
        <v>816</v>
      </c>
      <c r="O35" s="17"/>
      <c r="P35" s="17"/>
      <c r="Q35" s="17" t="s">
        <v>456</v>
      </c>
      <c r="R35" s="43" t="s">
        <v>5491</v>
      </c>
      <c r="S35" s="43">
        <v>28951955877</v>
      </c>
      <c r="T35" s="29" t="s">
        <v>5492</v>
      </c>
      <c r="U35" s="8"/>
      <c r="V35" s="8"/>
      <c r="W35" s="8"/>
      <c r="Y35" s="198">
        <v>1000</v>
      </c>
      <c r="Z35" s="196"/>
      <c r="AA35" s="7"/>
      <c r="AB35" s="7"/>
      <c r="AC35" s="7"/>
      <c r="AD35" s="9"/>
      <c r="AE35" s="4"/>
      <c r="AF35" s="4"/>
      <c r="AG35" s="4"/>
      <c r="AH35" s="4"/>
      <c r="AI35" s="7"/>
      <c r="AJ35" s="7"/>
      <c r="AK35" s="10"/>
      <c r="AL35" s="11"/>
      <c r="AM35" s="7"/>
      <c r="AN35" s="12"/>
      <c r="AO35" s="33"/>
    </row>
    <row r="36" spans="1:41" ht="25" customHeight="1" x14ac:dyDescent="0.35">
      <c r="A36" s="5"/>
      <c r="B36" s="5">
        <v>338</v>
      </c>
      <c r="C36" s="7">
        <v>2023</v>
      </c>
      <c r="D36" s="7"/>
      <c r="E36" s="17" t="s">
        <v>812</v>
      </c>
      <c r="F36" s="17" t="s">
        <v>1936</v>
      </c>
      <c r="G36" s="18">
        <v>45062</v>
      </c>
      <c r="H36" s="7"/>
      <c r="I36" s="8"/>
      <c r="J36" s="7"/>
      <c r="K36" s="7"/>
      <c r="L36" s="6"/>
      <c r="M36" s="7"/>
      <c r="N36" s="17" t="s">
        <v>816</v>
      </c>
      <c r="O36" s="17"/>
      <c r="P36" s="17"/>
      <c r="Q36" s="17" t="s">
        <v>456</v>
      </c>
      <c r="R36" s="92" t="s">
        <v>5493</v>
      </c>
      <c r="S36" s="29" t="s">
        <v>5494</v>
      </c>
      <c r="T36" s="29" t="s">
        <v>5492</v>
      </c>
      <c r="U36" s="8"/>
      <c r="V36" s="8"/>
      <c r="W36" s="8"/>
      <c r="Y36" s="198">
        <v>1000</v>
      </c>
      <c r="Z36" s="196"/>
      <c r="AA36" s="7"/>
      <c r="AB36" s="7"/>
      <c r="AC36" s="7"/>
      <c r="AD36" s="9"/>
      <c r="AE36" s="4"/>
      <c r="AF36" s="4"/>
      <c r="AG36" s="4"/>
      <c r="AH36" s="4"/>
      <c r="AI36" s="7"/>
      <c r="AJ36" s="7"/>
      <c r="AK36" s="10"/>
      <c r="AL36" s="11"/>
      <c r="AM36" s="7"/>
      <c r="AN36" s="12"/>
      <c r="AO36" s="33"/>
    </row>
    <row r="37" spans="1:41" ht="25" customHeight="1" x14ac:dyDescent="0.35">
      <c r="A37" s="5"/>
      <c r="B37" s="5">
        <v>339</v>
      </c>
      <c r="C37" s="7">
        <v>2023</v>
      </c>
      <c r="D37" s="7"/>
      <c r="E37" s="17" t="s">
        <v>812</v>
      </c>
      <c r="F37" s="17" t="s">
        <v>1936</v>
      </c>
      <c r="G37" s="18">
        <v>45062</v>
      </c>
      <c r="H37" s="7"/>
      <c r="I37" s="8"/>
      <c r="J37" s="7"/>
      <c r="K37" s="7"/>
      <c r="L37" s="6"/>
      <c r="M37" s="7"/>
      <c r="N37" s="17" t="s">
        <v>816</v>
      </c>
      <c r="O37" s="17"/>
      <c r="P37" s="17"/>
      <c r="Q37" s="17" t="s">
        <v>456</v>
      </c>
      <c r="R37" s="92" t="s">
        <v>5495</v>
      </c>
      <c r="S37" s="29">
        <v>47072862838</v>
      </c>
      <c r="T37" s="29" t="s">
        <v>5492</v>
      </c>
      <c r="U37" s="8"/>
      <c r="V37" s="8"/>
      <c r="W37" s="8"/>
      <c r="Y37" s="198">
        <v>1000</v>
      </c>
      <c r="Z37" s="196"/>
      <c r="AA37" s="7"/>
      <c r="AB37" s="7"/>
      <c r="AC37" s="7"/>
      <c r="AD37" s="9"/>
      <c r="AE37" s="4"/>
      <c r="AF37" s="4"/>
      <c r="AG37" s="4"/>
      <c r="AH37" s="4"/>
      <c r="AI37" s="7"/>
      <c r="AJ37" s="7"/>
      <c r="AK37" s="10"/>
      <c r="AL37" s="11"/>
      <c r="AM37" s="7"/>
      <c r="AN37" s="12"/>
      <c r="AO37" s="33"/>
    </row>
    <row r="38" spans="1:41" ht="25" customHeight="1" x14ac:dyDescent="0.35">
      <c r="A38" s="5"/>
      <c r="B38" s="5">
        <v>340</v>
      </c>
      <c r="C38" s="7">
        <v>2023</v>
      </c>
      <c r="D38" s="7"/>
      <c r="E38" s="17" t="s">
        <v>812</v>
      </c>
      <c r="F38" s="17" t="s">
        <v>1936</v>
      </c>
      <c r="G38" s="18">
        <v>45062</v>
      </c>
      <c r="H38" s="7"/>
      <c r="I38" s="8"/>
      <c r="J38" s="7"/>
      <c r="K38" s="7"/>
      <c r="L38" s="6"/>
      <c r="M38" s="7"/>
      <c r="N38" s="17" t="s">
        <v>816</v>
      </c>
      <c r="O38" s="17"/>
      <c r="P38" s="17"/>
      <c r="Q38" s="17" t="s">
        <v>456</v>
      </c>
      <c r="R38" s="92" t="s">
        <v>5496</v>
      </c>
      <c r="S38" s="29">
        <v>58870082881</v>
      </c>
      <c r="T38" s="29" t="s">
        <v>5497</v>
      </c>
      <c r="U38" s="8"/>
      <c r="V38" s="8"/>
      <c r="W38" s="8"/>
      <c r="Y38" s="198">
        <v>1000</v>
      </c>
      <c r="Z38" s="196"/>
      <c r="AA38" s="7"/>
      <c r="AB38" s="7"/>
      <c r="AC38" s="7"/>
      <c r="AD38" s="9"/>
      <c r="AE38" s="4"/>
      <c r="AF38" s="4"/>
      <c r="AG38" s="4"/>
      <c r="AH38" s="4"/>
      <c r="AI38" s="7"/>
      <c r="AJ38" s="7"/>
      <c r="AK38" s="10"/>
      <c r="AL38" s="11"/>
      <c r="AM38" s="7"/>
      <c r="AN38" s="12"/>
      <c r="AO38" s="33"/>
    </row>
    <row r="39" spans="1:41" ht="25" customHeight="1" x14ac:dyDescent="0.35">
      <c r="A39" s="5"/>
      <c r="B39" s="5">
        <v>341</v>
      </c>
      <c r="C39" s="7">
        <v>2023</v>
      </c>
      <c r="D39" s="7"/>
      <c r="E39" s="17" t="s">
        <v>812</v>
      </c>
      <c r="F39" s="17" t="s">
        <v>1936</v>
      </c>
      <c r="G39" s="18">
        <v>45062</v>
      </c>
      <c r="H39" s="7"/>
      <c r="I39" s="8"/>
      <c r="J39" s="7"/>
      <c r="K39" s="7"/>
      <c r="L39" s="6"/>
      <c r="M39" s="7"/>
      <c r="N39" s="17" t="s">
        <v>816</v>
      </c>
      <c r="O39" s="17"/>
      <c r="P39" s="17"/>
      <c r="Q39" s="17" t="s">
        <v>456</v>
      </c>
      <c r="R39" s="93" t="s">
        <v>5498</v>
      </c>
      <c r="S39" s="31" t="s">
        <v>5499</v>
      </c>
      <c r="T39" s="31" t="s">
        <v>5492</v>
      </c>
      <c r="U39" s="8"/>
      <c r="V39" s="8"/>
      <c r="W39" s="8"/>
      <c r="Y39" s="198">
        <v>1000</v>
      </c>
      <c r="Z39" s="196"/>
      <c r="AA39" s="7"/>
      <c r="AB39" s="7"/>
      <c r="AC39" s="7"/>
      <c r="AD39" s="9"/>
      <c r="AE39" s="4"/>
      <c r="AF39" s="4"/>
      <c r="AG39" s="4"/>
      <c r="AH39" s="4"/>
      <c r="AI39" s="7"/>
      <c r="AJ39" s="7"/>
      <c r="AK39" s="10"/>
      <c r="AL39" s="11"/>
      <c r="AM39" s="7"/>
      <c r="AN39" s="12"/>
      <c r="AO39" s="33"/>
    </row>
    <row r="40" spans="1:41" ht="25" customHeight="1" x14ac:dyDescent="0.35">
      <c r="A40" s="5"/>
      <c r="B40" s="5">
        <v>342</v>
      </c>
      <c r="C40" s="7">
        <v>2023</v>
      </c>
      <c r="D40" s="7"/>
      <c r="E40" s="17" t="s">
        <v>812</v>
      </c>
      <c r="F40" s="17" t="s">
        <v>1936</v>
      </c>
      <c r="G40" s="18">
        <v>45062</v>
      </c>
      <c r="H40" s="7"/>
      <c r="I40" s="8"/>
      <c r="J40" s="7"/>
      <c r="K40" s="7"/>
      <c r="L40" s="6"/>
      <c r="M40" s="7"/>
      <c r="N40" s="17" t="s">
        <v>816</v>
      </c>
      <c r="O40" s="17"/>
      <c r="P40" s="17"/>
      <c r="Q40" s="17" t="s">
        <v>456</v>
      </c>
      <c r="R40" s="92" t="s">
        <v>5500</v>
      </c>
      <c r="S40" s="29">
        <v>5748200350</v>
      </c>
      <c r="T40" s="29" t="s">
        <v>5497</v>
      </c>
      <c r="U40" s="8"/>
      <c r="V40" s="8"/>
      <c r="W40" s="8"/>
      <c r="Y40" s="198">
        <v>1000</v>
      </c>
      <c r="Z40" s="196"/>
      <c r="AA40" s="7"/>
      <c r="AB40" s="7"/>
      <c r="AC40" s="7"/>
      <c r="AD40" s="9"/>
      <c r="AE40" s="4"/>
      <c r="AF40" s="4"/>
      <c r="AG40" s="4"/>
      <c r="AH40" s="4"/>
      <c r="AI40" s="7"/>
      <c r="AJ40" s="7"/>
      <c r="AK40" s="10"/>
      <c r="AL40" s="11"/>
      <c r="AM40" s="7"/>
      <c r="AN40" s="12"/>
      <c r="AO40" s="33"/>
    </row>
    <row r="41" spans="1:41" ht="25" customHeight="1" x14ac:dyDescent="0.35">
      <c r="A41" s="5"/>
      <c r="B41" s="5">
        <v>343</v>
      </c>
      <c r="C41" s="7">
        <v>2023</v>
      </c>
      <c r="D41" s="7"/>
      <c r="E41" s="17" t="s">
        <v>812</v>
      </c>
      <c r="F41" s="17" t="s">
        <v>1936</v>
      </c>
      <c r="G41" s="18">
        <v>45062</v>
      </c>
      <c r="H41" s="7"/>
      <c r="I41" s="8"/>
      <c r="J41" s="7"/>
      <c r="K41" s="7"/>
      <c r="L41" s="6"/>
      <c r="M41" s="7"/>
      <c r="N41" s="17" t="s">
        <v>816</v>
      </c>
      <c r="O41" s="17"/>
      <c r="P41" s="17"/>
      <c r="Q41" s="17" t="s">
        <v>456</v>
      </c>
      <c r="R41" s="92" t="s">
        <v>5501</v>
      </c>
      <c r="S41" s="29">
        <v>53480898858</v>
      </c>
      <c r="T41" s="29" t="s">
        <v>5502</v>
      </c>
      <c r="U41" s="8"/>
      <c r="V41" s="8"/>
      <c r="W41" s="8"/>
      <c r="Y41" s="198">
        <v>1000</v>
      </c>
      <c r="Z41" s="196"/>
      <c r="AA41" s="7"/>
      <c r="AB41" s="7"/>
      <c r="AC41" s="7"/>
      <c r="AD41" s="9"/>
      <c r="AE41" s="4"/>
      <c r="AF41" s="4"/>
      <c r="AG41" s="4"/>
      <c r="AH41" s="4"/>
      <c r="AI41" s="7"/>
      <c r="AJ41" s="7"/>
      <c r="AK41" s="10"/>
      <c r="AL41" s="11"/>
      <c r="AM41" s="7"/>
      <c r="AN41" s="12"/>
      <c r="AO41" s="33"/>
    </row>
    <row r="42" spans="1:41" ht="25" customHeight="1" x14ac:dyDescent="0.35">
      <c r="A42" s="5"/>
      <c r="B42" s="5">
        <v>344</v>
      </c>
      <c r="C42" s="7">
        <v>2023</v>
      </c>
      <c r="D42" s="7"/>
      <c r="E42" s="17" t="s">
        <v>812</v>
      </c>
      <c r="F42" s="17" t="s">
        <v>1936</v>
      </c>
      <c r="G42" s="18">
        <v>45062</v>
      </c>
      <c r="H42" s="7"/>
      <c r="I42" s="8"/>
      <c r="J42" s="7"/>
      <c r="K42" s="7"/>
      <c r="L42" s="6"/>
      <c r="M42" s="7"/>
      <c r="N42" s="17" t="s">
        <v>816</v>
      </c>
      <c r="O42" s="17"/>
      <c r="P42" s="17"/>
      <c r="Q42" s="17" t="s">
        <v>456</v>
      </c>
      <c r="R42" s="92" t="s">
        <v>5503</v>
      </c>
      <c r="S42" s="29">
        <v>47583097878</v>
      </c>
      <c r="T42" s="29" t="s">
        <v>5492</v>
      </c>
      <c r="U42" s="8"/>
      <c r="V42" s="8"/>
      <c r="W42" s="8"/>
      <c r="Y42" s="198">
        <v>1000</v>
      </c>
      <c r="Z42" s="196"/>
      <c r="AA42" s="7"/>
      <c r="AB42" s="7"/>
      <c r="AC42" s="7"/>
      <c r="AD42" s="9"/>
      <c r="AE42" s="4"/>
      <c r="AF42" s="4"/>
      <c r="AG42" s="4"/>
      <c r="AH42" s="4"/>
      <c r="AI42" s="7"/>
      <c r="AJ42" s="7"/>
      <c r="AK42" s="10"/>
      <c r="AL42" s="11"/>
      <c r="AM42" s="7"/>
      <c r="AN42" s="12"/>
      <c r="AO42" s="33"/>
    </row>
    <row r="43" spans="1:41" ht="25" customHeight="1" x14ac:dyDescent="0.35">
      <c r="A43" s="5"/>
      <c r="B43" s="5">
        <v>345</v>
      </c>
      <c r="C43" s="7">
        <v>2023</v>
      </c>
      <c r="D43" s="7"/>
      <c r="E43" s="17" t="s">
        <v>812</v>
      </c>
      <c r="F43" s="17" t="s">
        <v>1936</v>
      </c>
      <c r="G43" s="18">
        <v>45062</v>
      </c>
      <c r="H43" s="7"/>
      <c r="I43" s="8"/>
      <c r="J43" s="7"/>
      <c r="K43" s="7"/>
      <c r="L43" s="6"/>
      <c r="M43" s="7"/>
      <c r="N43" s="17" t="s">
        <v>816</v>
      </c>
      <c r="O43" s="17"/>
      <c r="P43" s="17"/>
      <c r="Q43" s="17" t="s">
        <v>456</v>
      </c>
      <c r="R43" s="92" t="s">
        <v>5504</v>
      </c>
      <c r="S43" s="29" t="s">
        <v>5505</v>
      </c>
      <c r="T43" s="29" t="s">
        <v>5492</v>
      </c>
      <c r="U43" s="8"/>
      <c r="V43" s="8"/>
      <c r="W43" s="8"/>
      <c r="Y43" s="198">
        <v>1000</v>
      </c>
      <c r="Z43" s="196"/>
      <c r="AA43" s="7"/>
      <c r="AB43" s="7"/>
      <c r="AC43" s="7"/>
      <c r="AD43" s="9"/>
      <c r="AE43" s="4"/>
      <c r="AF43" s="4"/>
      <c r="AG43" s="4"/>
      <c r="AH43" s="4"/>
      <c r="AI43" s="7"/>
      <c r="AJ43" s="7"/>
      <c r="AK43" s="10"/>
      <c r="AL43" s="11"/>
      <c r="AM43" s="7"/>
      <c r="AN43" s="12"/>
      <c r="AO43" s="33"/>
    </row>
    <row r="44" spans="1:41" ht="25" customHeight="1" x14ac:dyDescent="0.35">
      <c r="A44" s="5"/>
      <c r="B44" s="5">
        <v>346</v>
      </c>
      <c r="C44" s="7">
        <v>2023</v>
      </c>
      <c r="D44" s="7"/>
      <c r="E44" s="17" t="s">
        <v>812</v>
      </c>
      <c r="F44" s="17" t="s">
        <v>1936</v>
      </c>
      <c r="G44" s="18">
        <v>45062</v>
      </c>
      <c r="H44" s="7"/>
      <c r="I44" s="8"/>
      <c r="J44" s="7"/>
      <c r="K44" s="7"/>
      <c r="L44" s="6"/>
      <c r="M44" s="7"/>
      <c r="N44" s="17" t="s">
        <v>816</v>
      </c>
      <c r="O44" s="17"/>
      <c r="P44" s="17"/>
      <c r="Q44" s="17" t="s">
        <v>456</v>
      </c>
      <c r="R44" s="92" t="s">
        <v>5506</v>
      </c>
      <c r="S44" s="29">
        <v>44106489856</v>
      </c>
      <c r="T44" s="29" t="s">
        <v>5492</v>
      </c>
      <c r="U44" s="8"/>
      <c r="V44" s="8"/>
      <c r="W44" s="8"/>
      <c r="Y44" s="198">
        <v>1000</v>
      </c>
      <c r="Z44" s="196"/>
      <c r="AA44" s="7"/>
      <c r="AB44" s="7"/>
      <c r="AC44" s="7"/>
      <c r="AD44" s="9"/>
      <c r="AE44" s="4"/>
      <c r="AF44" s="4"/>
      <c r="AG44" s="4"/>
      <c r="AH44" s="4"/>
      <c r="AI44" s="7"/>
      <c r="AJ44" s="7"/>
      <c r="AK44" s="10"/>
      <c r="AL44" s="11"/>
      <c r="AM44" s="7"/>
      <c r="AN44" s="12"/>
      <c r="AO44" s="33"/>
    </row>
    <row r="45" spans="1:41" ht="25" customHeight="1" x14ac:dyDescent="0.35">
      <c r="A45" s="5"/>
      <c r="B45" s="5">
        <v>347</v>
      </c>
      <c r="C45" s="7">
        <v>2023</v>
      </c>
      <c r="D45" s="7"/>
      <c r="E45" s="17" t="s">
        <v>812</v>
      </c>
      <c r="F45" s="17" t="s">
        <v>1936</v>
      </c>
      <c r="G45" s="18">
        <v>45062</v>
      </c>
      <c r="H45" s="7"/>
      <c r="I45" s="8"/>
      <c r="J45" s="7"/>
      <c r="K45" s="7"/>
      <c r="L45" s="6"/>
      <c r="M45" s="7"/>
      <c r="N45" s="17" t="s">
        <v>816</v>
      </c>
      <c r="O45" s="17"/>
      <c r="P45" s="17"/>
      <c r="Q45" s="17" t="s">
        <v>456</v>
      </c>
      <c r="R45" s="92" t="s">
        <v>5507</v>
      </c>
      <c r="S45" s="29" t="s">
        <v>5508</v>
      </c>
      <c r="T45" s="29" t="s">
        <v>5492</v>
      </c>
      <c r="U45" s="8"/>
      <c r="V45" s="8"/>
      <c r="W45" s="8"/>
      <c r="Y45" s="198">
        <v>1000</v>
      </c>
      <c r="Z45" s="196"/>
      <c r="AA45" s="7"/>
      <c r="AB45" s="7"/>
      <c r="AC45" s="7"/>
      <c r="AD45" s="9"/>
      <c r="AE45" s="4"/>
      <c r="AF45" s="4"/>
      <c r="AG45" s="4"/>
      <c r="AH45" s="4"/>
      <c r="AI45" s="7"/>
      <c r="AJ45" s="7"/>
      <c r="AK45" s="10"/>
      <c r="AL45" s="11"/>
      <c r="AM45" s="7"/>
      <c r="AN45" s="12"/>
      <c r="AO45" s="33"/>
    </row>
    <row r="46" spans="1:41" ht="25" customHeight="1" x14ac:dyDescent="0.35">
      <c r="A46" s="5"/>
      <c r="B46" s="5">
        <v>348</v>
      </c>
      <c r="C46" s="7">
        <v>2023</v>
      </c>
      <c r="D46" s="7"/>
      <c r="E46" s="17" t="s">
        <v>812</v>
      </c>
      <c r="F46" s="17" t="s">
        <v>1936</v>
      </c>
      <c r="G46" s="18">
        <v>45062</v>
      </c>
      <c r="H46" s="7"/>
      <c r="I46" s="8"/>
      <c r="J46" s="7"/>
      <c r="K46" s="7"/>
      <c r="L46" s="6"/>
      <c r="M46" s="7"/>
      <c r="N46" s="17" t="s">
        <v>816</v>
      </c>
      <c r="O46" s="17"/>
      <c r="P46" s="17"/>
      <c r="Q46" s="17" t="s">
        <v>456</v>
      </c>
      <c r="R46" s="92" t="s">
        <v>5509</v>
      </c>
      <c r="S46" s="29">
        <v>38989600804</v>
      </c>
      <c r="T46" s="29" t="s">
        <v>5492</v>
      </c>
      <c r="U46" s="8"/>
      <c r="V46" s="8"/>
      <c r="W46" s="8"/>
      <c r="Y46" s="198">
        <v>1000</v>
      </c>
      <c r="Z46" s="196"/>
      <c r="AA46" s="7"/>
      <c r="AB46" s="7"/>
      <c r="AC46" s="7"/>
      <c r="AD46" s="9"/>
      <c r="AE46" s="4"/>
      <c r="AF46" s="4"/>
      <c r="AG46" s="4"/>
      <c r="AH46" s="4"/>
      <c r="AI46" s="7"/>
      <c r="AJ46" s="7"/>
      <c r="AK46" s="10"/>
      <c r="AL46" s="11"/>
      <c r="AM46" s="7"/>
      <c r="AN46" s="12"/>
      <c r="AO46" s="33"/>
    </row>
    <row r="47" spans="1:41" ht="25" customHeight="1" x14ac:dyDescent="0.35">
      <c r="A47" s="5"/>
      <c r="B47" s="5">
        <v>349</v>
      </c>
      <c r="C47" s="7">
        <v>2023</v>
      </c>
      <c r="D47" s="7"/>
      <c r="E47" s="17" t="s">
        <v>812</v>
      </c>
      <c r="F47" s="17" t="s">
        <v>1936</v>
      </c>
      <c r="G47" s="18">
        <v>45062</v>
      </c>
      <c r="H47" s="7"/>
      <c r="I47" s="8"/>
      <c r="J47" s="7"/>
      <c r="K47" s="7"/>
      <c r="L47" s="6"/>
      <c r="M47" s="7"/>
      <c r="N47" s="17" t="s">
        <v>816</v>
      </c>
      <c r="O47" s="17"/>
      <c r="P47" s="17"/>
      <c r="Q47" s="17" t="s">
        <v>456</v>
      </c>
      <c r="R47" s="92" t="s">
        <v>5510</v>
      </c>
      <c r="S47" s="29" t="s">
        <v>5511</v>
      </c>
      <c r="T47" s="29" t="s">
        <v>5512</v>
      </c>
      <c r="U47" s="8"/>
      <c r="V47" s="8"/>
      <c r="W47" s="8"/>
      <c r="Y47" s="198">
        <v>1000</v>
      </c>
      <c r="Z47" s="196"/>
      <c r="AA47" s="7"/>
      <c r="AB47" s="7"/>
      <c r="AC47" s="7"/>
      <c r="AD47" s="9"/>
      <c r="AE47" s="4"/>
      <c r="AF47" s="4"/>
      <c r="AG47" s="4"/>
      <c r="AH47" s="4"/>
      <c r="AI47" s="7"/>
      <c r="AJ47" s="7"/>
      <c r="AK47" s="10"/>
      <c r="AL47" s="11"/>
      <c r="AM47" s="7"/>
      <c r="AN47" s="12"/>
      <c r="AO47" s="33"/>
    </row>
    <row r="48" spans="1:41" ht="25" customHeight="1" x14ac:dyDescent="0.35">
      <c r="A48" s="5"/>
      <c r="B48" s="5">
        <v>350</v>
      </c>
      <c r="C48" s="7">
        <v>2023</v>
      </c>
      <c r="D48" s="7"/>
      <c r="E48" s="17" t="s">
        <v>812</v>
      </c>
      <c r="F48" s="17" t="s">
        <v>1936</v>
      </c>
      <c r="G48" s="18">
        <v>45062</v>
      </c>
      <c r="H48" s="7"/>
      <c r="I48" s="8"/>
      <c r="J48" s="7"/>
      <c r="K48" s="7"/>
      <c r="L48" s="6"/>
      <c r="M48" s="7"/>
      <c r="N48" s="17" t="s">
        <v>816</v>
      </c>
      <c r="O48" s="17"/>
      <c r="P48" s="17"/>
      <c r="Q48" s="17" t="s">
        <v>456</v>
      </c>
      <c r="R48" s="92" t="s">
        <v>5513</v>
      </c>
      <c r="S48" s="29" t="s">
        <v>5514</v>
      </c>
      <c r="T48" s="29" t="s">
        <v>5515</v>
      </c>
      <c r="U48" s="8"/>
      <c r="V48" s="8"/>
      <c r="W48" s="8"/>
      <c r="Y48" s="198">
        <v>1000</v>
      </c>
      <c r="Z48" s="196"/>
      <c r="AA48" s="7"/>
      <c r="AB48" s="7"/>
      <c r="AC48" s="7"/>
      <c r="AD48" s="9"/>
      <c r="AE48" s="4"/>
      <c r="AF48" s="4"/>
      <c r="AG48" s="4"/>
      <c r="AH48" s="4"/>
      <c r="AI48" s="7"/>
      <c r="AJ48" s="7"/>
      <c r="AK48" s="10"/>
      <c r="AL48" s="11"/>
      <c r="AM48" s="7"/>
      <c r="AN48" s="12"/>
      <c r="AO48" s="33"/>
    </row>
    <row r="49" spans="1:41" ht="25" customHeight="1" x14ac:dyDescent="0.35">
      <c r="A49" s="5"/>
      <c r="B49" s="5">
        <v>351</v>
      </c>
      <c r="C49" s="7">
        <v>2023</v>
      </c>
      <c r="D49" s="7"/>
      <c r="E49" s="17" t="s">
        <v>812</v>
      </c>
      <c r="F49" s="17" t="s">
        <v>1936</v>
      </c>
      <c r="G49" s="18">
        <v>45062</v>
      </c>
      <c r="H49" s="7"/>
      <c r="I49" s="8"/>
      <c r="J49" s="7"/>
      <c r="K49" s="7"/>
      <c r="L49" s="6"/>
      <c r="M49" s="7"/>
      <c r="N49" s="17" t="s">
        <v>816</v>
      </c>
      <c r="O49" s="17"/>
      <c r="P49" s="17"/>
      <c r="Q49" s="17" t="s">
        <v>456</v>
      </c>
      <c r="R49" s="92" t="s">
        <v>5516</v>
      </c>
      <c r="S49" s="29">
        <v>26623429867</v>
      </c>
      <c r="T49" s="29" t="s">
        <v>5515</v>
      </c>
      <c r="U49" s="8"/>
      <c r="V49" s="8"/>
      <c r="W49" s="8"/>
      <c r="Y49" s="198">
        <v>1000</v>
      </c>
      <c r="Z49" s="196"/>
      <c r="AA49" s="7"/>
      <c r="AB49" s="7"/>
      <c r="AC49" s="7"/>
      <c r="AD49" s="9"/>
      <c r="AE49" s="4"/>
      <c r="AF49" s="4"/>
      <c r="AG49" s="4"/>
      <c r="AH49" s="4"/>
      <c r="AI49" s="7"/>
      <c r="AJ49" s="7"/>
      <c r="AK49" s="10"/>
      <c r="AL49" s="11"/>
      <c r="AM49" s="7"/>
      <c r="AN49" s="12"/>
      <c r="AO49" s="33"/>
    </row>
    <row r="50" spans="1:41" ht="25" customHeight="1" x14ac:dyDescent="0.35">
      <c r="A50" s="5"/>
      <c r="B50" s="5">
        <v>352</v>
      </c>
      <c r="C50" s="7">
        <v>2023</v>
      </c>
      <c r="D50" s="7"/>
      <c r="E50" s="17" t="s">
        <v>812</v>
      </c>
      <c r="F50" s="17" t="s">
        <v>1936</v>
      </c>
      <c r="G50" s="18">
        <v>45062</v>
      </c>
      <c r="H50" s="7"/>
      <c r="I50" s="8"/>
      <c r="J50" s="7"/>
      <c r="K50" s="7"/>
      <c r="L50" s="6"/>
      <c r="M50" s="7"/>
      <c r="N50" s="17" t="s">
        <v>816</v>
      </c>
      <c r="O50" s="17"/>
      <c r="P50" s="17"/>
      <c r="Q50" s="17" t="s">
        <v>456</v>
      </c>
      <c r="R50" s="92" t="s">
        <v>5517</v>
      </c>
      <c r="S50" s="29" t="s">
        <v>5518</v>
      </c>
      <c r="T50" s="29" t="s">
        <v>5515</v>
      </c>
      <c r="U50" s="8"/>
      <c r="V50" s="8"/>
      <c r="W50" s="8"/>
      <c r="Y50" s="198">
        <v>1000</v>
      </c>
      <c r="Z50" s="196"/>
      <c r="AA50" s="7"/>
      <c r="AB50" s="7"/>
      <c r="AC50" s="7"/>
      <c r="AD50" s="9"/>
      <c r="AE50" s="4"/>
      <c r="AF50" s="4"/>
      <c r="AG50" s="4"/>
      <c r="AH50" s="4"/>
      <c r="AI50" s="7"/>
      <c r="AJ50" s="7"/>
      <c r="AK50" s="10"/>
      <c r="AL50" s="11"/>
      <c r="AM50" s="7"/>
      <c r="AN50" s="12"/>
      <c r="AO50" s="33"/>
    </row>
    <row r="51" spans="1:41" ht="25" customHeight="1" x14ac:dyDescent="0.35">
      <c r="A51" s="5"/>
      <c r="B51" s="5">
        <v>353</v>
      </c>
      <c r="C51" s="7">
        <v>2023</v>
      </c>
      <c r="D51" s="7"/>
      <c r="E51" s="17" t="s">
        <v>812</v>
      </c>
      <c r="F51" s="17" t="s">
        <v>1936</v>
      </c>
      <c r="G51" s="18">
        <v>45062</v>
      </c>
      <c r="H51" s="7"/>
      <c r="I51" s="8"/>
      <c r="J51" s="7"/>
      <c r="K51" s="7"/>
      <c r="L51" s="6"/>
      <c r="M51" s="7"/>
      <c r="N51" s="17" t="s">
        <v>816</v>
      </c>
      <c r="O51" s="17"/>
      <c r="P51" s="17"/>
      <c r="Q51" s="17" t="s">
        <v>456</v>
      </c>
      <c r="R51" s="92" t="s">
        <v>5519</v>
      </c>
      <c r="S51" s="29" t="s">
        <v>5520</v>
      </c>
      <c r="T51" s="29" t="s">
        <v>5521</v>
      </c>
      <c r="U51" s="8"/>
      <c r="V51" s="8"/>
      <c r="W51" s="8"/>
      <c r="Y51" s="198">
        <v>1000</v>
      </c>
      <c r="Z51" s="196"/>
      <c r="AA51" s="7"/>
      <c r="AB51" s="7"/>
      <c r="AC51" s="7"/>
      <c r="AD51" s="9"/>
      <c r="AE51" s="4"/>
      <c r="AF51" s="4"/>
      <c r="AG51" s="4"/>
      <c r="AH51" s="4"/>
      <c r="AI51" s="7"/>
      <c r="AJ51" s="7"/>
      <c r="AK51" s="10"/>
      <c r="AL51" s="11"/>
      <c r="AM51" s="7"/>
      <c r="AN51" s="12"/>
      <c r="AO51" s="33"/>
    </row>
    <row r="52" spans="1:41" ht="25" customHeight="1" x14ac:dyDescent="0.35">
      <c r="A52" s="5"/>
      <c r="B52" s="5">
        <v>354</v>
      </c>
      <c r="C52" s="7">
        <v>2023</v>
      </c>
      <c r="D52" s="7"/>
      <c r="E52" s="17" t="s">
        <v>812</v>
      </c>
      <c r="F52" s="17" t="s">
        <v>1936</v>
      </c>
      <c r="G52" s="18">
        <v>45062</v>
      </c>
      <c r="H52" s="7"/>
      <c r="I52" s="8"/>
      <c r="J52" s="7"/>
      <c r="K52" s="7"/>
      <c r="L52" s="6"/>
      <c r="M52" s="7"/>
      <c r="N52" s="17" t="s">
        <v>816</v>
      </c>
      <c r="O52" s="17"/>
      <c r="P52" s="17"/>
      <c r="Q52" s="17" t="s">
        <v>456</v>
      </c>
      <c r="R52" s="92" t="s">
        <v>5522</v>
      </c>
      <c r="S52" s="29" t="s">
        <v>5523</v>
      </c>
      <c r="T52" s="29" t="s">
        <v>5521</v>
      </c>
      <c r="U52" s="8"/>
      <c r="V52" s="8"/>
      <c r="W52" s="8"/>
      <c r="Y52" s="198">
        <v>1000</v>
      </c>
      <c r="Z52" s="196"/>
      <c r="AA52" s="7"/>
      <c r="AB52" s="7"/>
      <c r="AC52" s="7"/>
      <c r="AD52" s="9"/>
      <c r="AE52" s="4"/>
      <c r="AF52" s="4"/>
      <c r="AG52" s="4"/>
      <c r="AH52" s="4"/>
      <c r="AI52" s="7"/>
      <c r="AJ52" s="7"/>
      <c r="AK52" s="10"/>
      <c r="AL52" s="11"/>
      <c r="AM52" s="7"/>
      <c r="AN52" s="12"/>
      <c r="AO52" s="33"/>
    </row>
    <row r="53" spans="1:41" ht="25" customHeight="1" x14ac:dyDescent="0.35">
      <c r="A53" s="5"/>
      <c r="B53" s="5">
        <v>387</v>
      </c>
      <c r="C53" s="7">
        <v>2023</v>
      </c>
      <c r="D53" s="7"/>
      <c r="E53" s="17" t="s">
        <v>812</v>
      </c>
      <c r="F53" s="17" t="s">
        <v>1936</v>
      </c>
      <c r="G53" s="18">
        <v>45062</v>
      </c>
      <c r="H53" s="7"/>
      <c r="I53" s="8"/>
      <c r="J53" s="7"/>
      <c r="K53" s="7"/>
      <c r="L53" s="6"/>
      <c r="M53" s="7"/>
      <c r="N53" s="17" t="s">
        <v>816</v>
      </c>
      <c r="O53" s="17"/>
      <c r="P53" s="17"/>
      <c r="Q53" s="17" t="s">
        <v>456</v>
      </c>
      <c r="R53" s="94" t="s">
        <v>5524</v>
      </c>
      <c r="S53" s="29" t="s">
        <v>5525</v>
      </c>
      <c r="T53" s="29" t="s">
        <v>5526</v>
      </c>
      <c r="U53" s="8"/>
      <c r="V53" s="8"/>
      <c r="W53" s="8">
        <v>45280</v>
      </c>
      <c r="Y53" s="198">
        <v>700</v>
      </c>
      <c r="Z53" s="196"/>
      <c r="AA53" s="7"/>
      <c r="AB53" s="7"/>
      <c r="AC53" s="7"/>
      <c r="AD53" s="9"/>
      <c r="AE53" s="4"/>
      <c r="AF53" s="4"/>
      <c r="AG53" s="4"/>
      <c r="AH53" s="4"/>
      <c r="AI53" s="7"/>
      <c r="AJ53" s="7"/>
      <c r="AK53" s="10"/>
      <c r="AL53" s="11"/>
      <c r="AM53" s="7"/>
      <c r="AN53" s="12"/>
      <c r="AO53" s="33"/>
    </row>
    <row r="54" spans="1:41" ht="25" customHeight="1" x14ac:dyDescent="0.35">
      <c r="A54" s="5"/>
      <c r="B54" s="5">
        <v>388</v>
      </c>
      <c r="C54" s="7">
        <v>2023</v>
      </c>
      <c r="D54" s="7"/>
      <c r="E54" s="17" t="s">
        <v>812</v>
      </c>
      <c r="F54" s="17" t="s">
        <v>1936</v>
      </c>
      <c r="G54" s="18">
        <v>45062</v>
      </c>
      <c r="H54" s="7"/>
      <c r="I54" s="8"/>
      <c r="J54" s="7"/>
      <c r="K54" s="7"/>
      <c r="L54" s="6"/>
      <c r="M54" s="7"/>
      <c r="N54" s="17" t="s">
        <v>816</v>
      </c>
      <c r="O54" s="17"/>
      <c r="P54" s="17"/>
      <c r="Q54" s="17" t="s">
        <v>456</v>
      </c>
      <c r="R54" s="92" t="s">
        <v>5527</v>
      </c>
      <c r="S54" s="29">
        <v>24339087874</v>
      </c>
      <c r="T54" s="29" t="s">
        <v>5526</v>
      </c>
      <c r="U54" s="8"/>
      <c r="V54" s="8"/>
      <c r="W54" s="8">
        <v>45280</v>
      </c>
      <c r="Y54" s="198">
        <v>700</v>
      </c>
      <c r="Z54" s="196"/>
      <c r="AA54" s="7"/>
      <c r="AB54" s="7"/>
      <c r="AC54" s="7"/>
      <c r="AD54" s="9"/>
      <c r="AE54" s="4"/>
      <c r="AF54" s="4"/>
      <c r="AG54" s="4"/>
      <c r="AH54" s="4"/>
      <c r="AI54" s="7"/>
      <c r="AJ54" s="7"/>
      <c r="AK54" s="10"/>
      <c r="AL54" s="11"/>
      <c r="AM54" s="7"/>
      <c r="AN54" s="12"/>
      <c r="AO54" s="33"/>
    </row>
    <row r="55" spans="1:41" ht="25" customHeight="1" x14ac:dyDescent="0.35">
      <c r="A55" s="5"/>
      <c r="B55" s="5">
        <v>389</v>
      </c>
      <c r="C55" s="7">
        <v>2023</v>
      </c>
      <c r="D55" s="7"/>
      <c r="E55" s="17" t="s">
        <v>812</v>
      </c>
      <c r="F55" s="17" t="s">
        <v>1936</v>
      </c>
      <c r="G55" s="18">
        <v>45062</v>
      </c>
      <c r="H55" s="7"/>
      <c r="I55" s="8"/>
      <c r="J55" s="7"/>
      <c r="K55" s="7"/>
      <c r="L55" s="6"/>
      <c r="M55" s="7"/>
      <c r="N55" s="17" t="s">
        <v>816</v>
      </c>
      <c r="O55" s="17"/>
      <c r="P55" s="17"/>
      <c r="Q55" s="17" t="s">
        <v>456</v>
      </c>
      <c r="R55" s="92" t="s">
        <v>5528</v>
      </c>
      <c r="S55" s="29">
        <v>52864676877</v>
      </c>
      <c r="T55" s="29" t="s">
        <v>5529</v>
      </c>
      <c r="U55" s="8"/>
      <c r="V55" s="8"/>
      <c r="W55" s="8">
        <v>45280</v>
      </c>
      <c r="Y55" s="198">
        <v>700</v>
      </c>
      <c r="Z55" s="196"/>
      <c r="AA55" s="7"/>
      <c r="AB55" s="7"/>
      <c r="AC55" s="7"/>
      <c r="AD55" s="9"/>
      <c r="AE55" s="4"/>
      <c r="AF55" s="4"/>
      <c r="AG55" s="4"/>
      <c r="AH55" s="4"/>
      <c r="AI55" s="7"/>
      <c r="AJ55" s="7"/>
      <c r="AK55" s="10"/>
      <c r="AL55" s="11"/>
      <c r="AM55" s="7"/>
      <c r="AN55" s="12"/>
      <c r="AO55" s="33"/>
    </row>
    <row r="56" spans="1:41" ht="25" customHeight="1" x14ac:dyDescent="0.35">
      <c r="A56" s="34"/>
      <c r="B56" s="34">
        <v>390</v>
      </c>
      <c r="C56" s="7">
        <v>2023</v>
      </c>
      <c r="D56" s="17"/>
      <c r="E56" s="17" t="s">
        <v>812</v>
      </c>
      <c r="F56" s="17" t="s">
        <v>1936</v>
      </c>
      <c r="G56" s="18">
        <v>45062</v>
      </c>
      <c r="H56" s="17"/>
      <c r="I56" s="18"/>
      <c r="J56" s="17"/>
      <c r="K56" s="17"/>
      <c r="L56" s="14"/>
      <c r="M56" s="17"/>
      <c r="N56" s="17" t="s">
        <v>816</v>
      </c>
      <c r="O56" s="17"/>
      <c r="P56" s="17"/>
      <c r="Q56" s="17" t="s">
        <v>456</v>
      </c>
      <c r="R56" s="95" t="s">
        <v>5530</v>
      </c>
      <c r="S56" s="30">
        <v>52017978817</v>
      </c>
      <c r="T56" s="30" t="s">
        <v>5526</v>
      </c>
      <c r="U56" s="18"/>
      <c r="V56" s="18"/>
      <c r="W56" s="18">
        <v>45280</v>
      </c>
      <c r="Y56" s="199">
        <v>700</v>
      </c>
      <c r="Z56" s="197"/>
      <c r="AA56" s="17"/>
      <c r="AB56" s="17"/>
      <c r="AC56" s="17"/>
      <c r="AD56" s="36"/>
      <c r="AE56" s="37"/>
      <c r="AF56" s="37"/>
      <c r="AG56" s="37"/>
      <c r="AH56" s="37"/>
      <c r="AI56" s="17"/>
      <c r="AJ56" s="17"/>
      <c r="AK56" s="38"/>
      <c r="AL56" s="39"/>
      <c r="AM56" s="17"/>
      <c r="AN56" s="40"/>
      <c r="AO56" s="41"/>
    </row>
    <row r="57" spans="1:41" ht="25" customHeight="1" x14ac:dyDescent="0.35">
      <c r="A57" s="53"/>
      <c r="B57" s="42">
        <v>400</v>
      </c>
      <c r="C57" s="7">
        <v>2023</v>
      </c>
      <c r="D57" s="44"/>
      <c r="E57" s="44" t="s">
        <v>812</v>
      </c>
      <c r="F57" s="44" t="s">
        <v>1936</v>
      </c>
      <c r="G57" s="45">
        <v>45062</v>
      </c>
      <c r="H57" s="44"/>
      <c r="I57" s="45"/>
      <c r="J57" s="44"/>
      <c r="K57" s="44"/>
      <c r="L57" s="42"/>
      <c r="M57" s="44"/>
      <c r="N57" s="44" t="s">
        <v>816</v>
      </c>
      <c r="O57" s="44"/>
      <c r="P57" s="44"/>
      <c r="Q57" s="44" t="s">
        <v>456</v>
      </c>
      <c r="R57" s="46" t="s">
        <v>5531</v>
      </c>
      <c r="S57" s="46" t="s">
        <v>5532</v>
      </c>
      <c r="T57" s="44" t="s">
        <v>5533</v>
      </c>
      <c r="U57" s="45"/>
      <c r="V57" s="47" t="s">
        <v>5534</v>
      </c>
      <c r="W57" s="45">
        <v>45291</v>
      </c>
      <c r="X57" s="45"/>
      <c r="Y57" s="200">
        <v>550</v>
      </c>
      <c r="Z57" s="200"/>
      <c r="AA57" s="44"/>
      <c r="AB57" s="44"/>
      <c r="AC57" s="44"/>
      <c r="AD57" s="48"/>
      <c r="AE57" s="49"/>
      <c r="AF57" s="49"/>
      <c r="AG57" s="49"/>
      <c r="AH57" s="49"/>
      <c r="AI57" s="44"/>
      <c r="AJ57" s="44"/>
      <c r="AK57" s="50"/>
      <c r="AL57" s="51"/>
      <c r="AM57" s="44"/>
      <c r="AN57" s="52" t="s">
        <v>5535</v>
      </c>
      <c r="AO57" s="44"/>
    </row>
    <row r="58" spans="1:41" ht="25" customHeight="1" x14ac:dyDescent="0.3">
      <c r="A58" s="5"/>
      <c r="B58" s="5">
        <v>523</v>
      </c>
      <c r="C58" s="7">
        <v>2023</v>
      </c>
      <c r="D58" s="7"/>
      <c r="E58" s="17" t="s">
        <v>812</v>
      </c>
      <c r="F58" s="17" t="s">
        <v>1936</v>
      </c>
      <c r="G58" s="8">
        <v>45071</v>
      </c>
      <c r="H58" s="7"/>
      <c r="I58" s="8"/>
      <c r="J58" s="7"/>
      <c r="K58" s="7"/>
      <c r="L58" s="6"/>
      <c r="M58" s="7"/>
      <c r="N58" s="17" t="s">
        <v>816</v>
      </c>
      <c r="O58" s="17"/>
      <c r="P58" s="17"/>
      <c r="Q58" s="17" t="s">
        <v>456</v>
      </c>
      <c r="R58" s="96" t="s">
        <v>5536</v>
      </c>
      <c r="S58" s="54" t="s">
        <v>5537</v>
      </c>
      <c r="T58" s="30" t="s">
        <v>5526</v>
      </c>
      <c r="U58" s="8"/>
      <c r="V58" s="8"/>
      <c r="W58" s="18">
        <v>45280</v>
      </c>
      <c r="Y58" s="199">
        <v>700</v>
      </c>
      <c r="Z58" s="196"/>
      <c r="AA58" s="7"/>
      <c r="AB58" s="7"/>
      <c r="AC58" s="7"/>
      <c r="AD58" s="9"/>
      <c r="AE58" s="4"/>
      <c r="AF58" s="4"/>
      <c r="AG58" s="4"/>
      <c r="AH58" s="4"/>
      <c r="AI58" s="7"/>
      <c r="AJ58" s="7"/>
      <c r="AK58" s="10"/>
      <c r="AL58" s="11"/>
      <c r="AM58" s="7"/>
      <c r="AN58" s="12"/>
      <c r="AO58" s="33"/>
    </row>
    <row r="59" spans="1:41" ht="25" customHeight="1" x14ac:dyDescent="0.3">
      <c r="A59" s="5"/>
      <c r="B59" s="5">
        <v>524</v>
      </c>
      <c r="C59" s="7">
        <v>2023</v>
      </c>
      <c r="D59" s="7"/>
      <c r="E59" s="17" t="s">
        <v>812</v>
      </c>
      <c r="F59" s="17" t="s">
        <v>1936</v>
      </c>
      <c r="G59" s="8">
        <v>45071</v>
      </c>
      <c r="H59" s="7"/>
      <c r="I59" s="8"/>
      <c r="J59" s="7"/>
      <c r="K59" s="7"/>
      <c r="L59" s="6"/>
      <c r="M59" s="7"/>
      <c r="N59" s="17" t="s">
        <v>816</v>
      </c>
      <c r="O59" s="17"/>
      <c r="P59" s="17"/>
      <c r="Q59" s="17" t="s">
        <v>456</v>
      </c>
      <c r="R59" s="96" t="s">
        <v>5538</v>
      </c>
      <c r="S59" s="55">
        <v>41745690883</v>
      </c>
      <c r="T59" s="30" t="s">
        <v>5526</v>
      </c>
      <c r="U59" s="8"/>
      <c r="V59" s="8"/>
      <c r="W59" s="18">
        <v>45280</v>
      </c>
      <c r="Y59" s="199">
        <v>700</v>
      </c>
      <c r="Z59" s="196"/>
      <c r="AA59" s="7"/>
      <c r="AB59" s="7"/>
      <c r="AC59" s="7"/>
      <c r="AD59" s="9"/>
      <c r="AE59" s="4"/>
      <c r="AF59" s="4"/>
      <c r="AG59" s="4"/>
      <c r="AH59" s="4"/>
      <c r="AI59" s="7"/>
      <c r="AJ59" s="7"/>
      <c r="AK59" s="10"/>
      <c r="AL59" s="11"/>
      <c r="AM59" s="7"/>
      <c r="AN59" s="12"/>
      <c r="AO59" s="33"/>
    </row>
    <row r="60" spans="1:41" ht="25" customHeight="1" x14ac:dyDescent="0.3">
      <c r="A60" s="5"/>
      <c r="B60" s="5">
        <v>525</v>
      </c>
      <c r="C60" s="7">
        <v>2023</v>
      </c>
      <c r="D60" s="7"/>
      <c r="E60" s="17" t="s">
        <v>812</v>
      </c>
      <c r="F60" s="17" t="s">
        <v>1936</v>
      </c>
      <c r="G60" s="8">
        <v>45071</v>
      </c>
      <c r="H60" s="7"/>
      <c r="I60" s="8"/>
      <c r="J60" s="7"/>
      <c r="K60" s="7"/>
      <c r="L60" s="6"/>
      <c r="M60" s="7"/>
      <c r="N60" s="17" t="s">
        <v>816</v>
      </c>
      <c r="O60" s="17"/>
      <c r="P60" s="17"/>
      <c r="Q60" s="17" t="s">
        <v>456</v>
      </c>
      <c r="R60" s="96" t="s">
        <v>5539</v>
      </c>
      <c r="S60" s="55">
        <v>6273720584</v>
      </c>
      <c r="T60" s="30" t="s">
        <v>5526</v>
      </c>
      <c r="U60" s="8"/>
      <c r="V60" s="8"/>
      <c r="W60" s="18">
        <v>45280</v>
      </c>
      <c r="Y60" s="199">
        <v>700</v>
      </c>
      <c r="Z60" s="196"/>
      <c r="AA60" s="7"/>
      <c r="AB60" s="7"/>
      <c r="AC60" s="7"/>
      <c r="AD60" s="9"/>
      <c r="AE60" s="4"/>
      <c r="AF60" s="4"/>
      <c r="AG60" s="4"/>
      <c r="AH60" s="4"/>
      <c r="AI60" s="7"/>
      <c r="AJ60" s="7"/>
      <c r="AK60" s="10"/>
      <c r="AL60" s="11"/>
      <c r="AM60" s="7"/>
      <c r="AN60" s="12"/>
      <c r="AO60" s="33"/>
    </row>
    <row r="61" spans="1:41" ht="25" customHeight="1" x14ac:dyDescent="0.3">
      <c r="A61" s="5"/>
      <c r="B61" s="5">
        <v>526</v>
      </c>
      <c r="C61" s="7">
        <v>2023</v>
      </c>
      <c r="D61" s="7"/>
      <c r="E61" s="17" t="s">
        <v>812</v>
      </c>
      <c r="F61" s="17" t="s">
        <v>1936</v>
      </c>
      <c r="G61" s="8">
        <v>45071</v>
      </c>
      <c r="H61" s="7"/>
      <c r="I61" s="8"/>
      <c r="J61" s="7"/>
      <c r="K61" s="7"/>
      <c r="L61" s="6"/>
      <c r="M61" s="7"/>
      <c r="N61" s="17" t="s">
        <v>816</v>
      </c>
      <c r="O61" s="17"/>
      <c r="P61" s="17"/>
      <c r="Q61" s="17" t="s">
        <v>456</v>
      </c>
      <c r="R61" s="96" t="s">
        <v>5540</v>
      </c>
      <c r="S61" s="55" t="s">
        <v>5541</v>
      </c>
      <c r="T61" s="30" t="s">
        <v>5526</v>
      </c>
      <c r="U61" s="8"/>
      <c r="V61" s="8"/>
      <c r="W61" s="18">
        <v>45280</v>
      </c>
      <c r="Y61" s="199">
        <v>700</v>
      </c>
      <c r="Z61" s="196"/>
      <c r="AA61" s="7"/>
      <c r="AB61" s="7"/>
      <c r="AC61" s="7"/>
      <c r="AD61" s="9"/>
      <c r="AE61" s="4"/>
      <c r="AF61" s="4"/>
      <c r="AG61" s="4"/>
      <c r="AH61" s="4"/>
      <c r="AI61" s="7"/>
      <c r="AJ61" s="7"/>
      <c r="AK61" s="10"/>
      <c r="AL61" s="11"/>
      <c r="AM61" s="7"/>
      <c r="AN61" s="12"/>
      <c r="AO61" s="33"/>
    </row>
    <row r="62" spans="1:41" ht="25" customHeight="1" x14ac:dyDescent="0.3">
      <c r="A62" s="5"/>
      <c r="B62" s="5">
        <v>527</v>
      </c>
      <c r="C62" s="7">
        <v>2023</v>
      </c>
      <c r="D62" s="7"/>
      <c r="E62" s="17" t="s">
        <v>812</v>
      </c>
      <c r="F62" s="17" t="s">
        <v>1936</v>
      </c>
      <c r="G62" s="8">
        <v>45071</v>
      </c>
      <c r="H62" s="7"/>
      <c r="I62" s="8"/>
      <c r="J62" s="7"/>
      <c r="K62" s="7"/>
      <c r="L62" s="6"/>
      <c r="M62" s="7"/>
      <c r="N62" s="17" t="s">
        <v>816</v>
      </c>
      <c r="O62" s="17"/>
      <c r="P62" s="17"/>
      <c r="Q62" s="17" t="s">
        <v>456</v>
      </c>
      <c r="R62" s="96" t="s">
        <v>5542</v>
      </c>
      <c r="S62" s="55" t="s">
        <v>5543</v>
      </c>
      <c r="T62" s="30" t="s">
        <v>5526</v>
      </c>
      <c r="U62" s="8"/>
      <c r="V62" s="8"/>
      <c r="W62" s="18">
        <v>45280</v>
      </c>
      <c r="Y62" s="199">
        <v>700</v>
      </c>
      <c r="Z62" s="196"/>
      <c r="AA62" s="7"/>
      <c r="AB62" s="7"/>
      <c r="AC62" s="7"/>
      <c r="AD62" s="9"/>
      <c r="AE62" s="4"/>
      <c r="AF62" s="4"/>
      <c r="AG62" s="4"/>
      <c r="AH62" s="4"/>
      <c r="AI62" s="7"/>
      <c r="AJ62" s="7"/>
      <c r="AK62" s="10"/>
      <c r="AL62" s="11"/>
      <c r="AM62" s="7"/>
      <c r="AN62" s="12"/>
      <c r="AO62" s="33"/>
    </row>
    <row r="63" spans="1:41" ht="25" customHeight="1" x14ac:dyDescent="0.3">
      <c r="A63" s="5"/>
      <c r="B63" s="5">
        <v>528</v>
      </c>
      <c r="C63" s="7">
        <v>2023</v>
      </c>
      <c r="D63" s="7"/>
      <c r="E63" s="17" t="s">
        <v>812</v>
      </c>
      <c r="F63" s="17" t="s">
        <v>1936</v>
      </c>
      <c r="G63" s="8">
        <v>45071</v>
      </c>
      <c r="H63" s="7"/>
      <c r="I63" s="8"/>
      <c r="J63" s="7"/>
      <c r="K63" s="7"/>
      <c r="L63" s="6"/>
      <c r="M63" s="7"/>
      <c r="N63" s="17" t="s">
        <v>816</v>
      </c>
      <c r="O63" s="17"/>
      <c r="P63" s="17"/>
      <c r="Q63" s="17" t="s">
        <v>456</v>
      </c>
      <c r="R63" s="96" t="s">
        <v>5544</v>
      </c>
      <c r="S63" s="55">
        <v>45817314886</v>
      </c>
      <c r="T63" s="30" t="s">
        <v>5526</v>
      </c>
      <c r="U63" s="8"/>
      <c r="V63" s="8"/>
      <c r="W63" s="18">
        <v>45280</v>
      </c>
      <c r="Y63" s="199">
        <v>700</v>
      </c>
      <c r="Z63" s="196"/>
      <c r="AA63" s="7"/>
      <c r="AB63" s="7"/>
      <c r="AC63" s="7"/>
      <c r="AD63" s="9"/>
      <c r="AE63" s="4"/>
      <c r="AF63" s="4"/>
      <c r="AG63" s="4"/>
      <c r="AH63" s="4"/>
      <c r="AI63" s="7"/>
      <c r="AJ63" s="7"/>
      <c r="AK63" s="10"/>
      <c r="AL63" s="11"/>
      <c r="AM63" s="7"/>
      <c r="AN63" s="12"/>
      <c r="AO63" s="33"/>
    </row>
    <row r="64" spans="1:41" ht="25" customHeight="1" x14ac:dyDescent="0.3">
      <c r="A64" s="5"/>
      <c r="B64" s="5">
        <v>529</v>
      </c>
      <c r="C64" s="7">
        <v>2023</v>
      </c>
      <c r="D64" s="7"/>
      <c r="E64" s="17" t="s">
        <v>812</v>
      </c>
      <c r="F64" s="17" t="s">
        <v>1936</v>
      </c>
      <c r="G64" s="8">
        <v>45071</v>
      </c>
      <c r="H64" s="7"/>
      <c r="I64" s="8"/>
      <c r="J64" s="7"/>
      <c r="K64" s="7"/>
      <c r="L64" s="6"/>
      <c r="M64" s="7"/>
      <c r="N64" s="17" t="s">
        <v>816</v>
      </c>
      <c r="O64" s="17"/>
      <c r="P64" s="17"/>
      <c r="Q64" s="17" t="s">
        <v>456</v>
      </c>
      <c r="R64" s="96" t="s">
        <v>5545</v>
      </c>
      <c r="S64" s="55">
        <v>80255814976</v>
      </c>
      <c r="T64" s="30" t="s">
        <v>5526</v>
      </c>
      <c r="U64" s="8"/>
      <c r="V64" s="8"/>
      <c r="W64" s="18">
        <v>45280</v>
      </c>
      <c r="Y64" s="199">
        <v>700</v>
      </c>
      <c r="Z64" s="196"/>
      <c r="AA64" s="7"/>
      <c r="AB64" s="7"/>
      <c r="AC64" s="7"/>
      <c r="AD64" s="9"/>
      <c r="AE64" s="4"/>
      <c r="AF64" s="4"/>
      <c r="AG64" s="4"/>
      <c r="AH64" s="4"/>
      <c r="AI64" s="7"/>
      <c r="AJ64" s="7"/>
      <c r="AK64" s="10"/>
      <c r="AL64" s="11"/>
      <c r="AM64" s="7"/>
      <c r="AN64" s="12"/>
      <c r="AO64" s="33"/>
    </row>
    <row r="65" spans="1:41" ht="25" customHeight="1" x14ac:dyDescent="0.3">
      <c r="A65" s="34"/>
      <c r="B65" s="5">
        <v>530</v>
      </c>
      <c r="C65" s="7">
        <v>2023</v>
      </c>
      <c r="D65" s="17"/>
      <c r="E65" s="17" t="s">
        <v>812</v>
      </c>
      <c r="F65" s="17" t="s">
        <v>1936</v>
      </c>
      <c r="G65" s="8">
        <v>45071</v>
      </c>
      <c r="H65" s="17"/>
      <c r="I65" s="18"/>
      <c r="J65" s="17"/>
      <c r="K65" s="17"/>
      <c r="L65" s="14"/>
      <c r="M65" s="17"/>
      <c r="N65" s="17" t="s">
        <v>816</v>
      </c>
      <c r="O65" s="17"/>
      <c r="P65" s="17"/>
      <c r="Q65" s="17" t="s">
        <v>456</v>
      </c>
      <c r="R65" s="97" t="s">
        <v>5546</v>
      </c>
      <c r="S65" s="56">
        <v>46595109808</v>
      </c>
      <c r="T65" s="30" t="s">
        <v>5526</v>
      </c>
      <c r="U65" s="18"/>
      <c r="V65" s="18"/>
      <c r="W65" s="18">
        <v>45280</v>
      </c>
      <c r="Y65" s="199">
        <v>700</v>
      </c>
      <c r="Z65" s="197"/>
      <c r="AA65" s="17"/>
      <c r="AB65" s="17"/>
      <c r="AC65" s="17"/>
      <c r="AD65" s="36"/>
      <c r="AE65" s="37"/>
      <c r="AF65" s="37"/>
      <c r="AG65" s="37"/>
      <c r="AH65" s="37"/>
      <c r="AI65" s="17"/>
      <c r="AJ65" s="17"/>
      <c r="AK65" s="38"/>
      <c r="AL65" s="39"/>
      <c r="AM65" s="17"/>
      <c r="AN65" s="40"/>
      <c r="AO65" s="41"/>
    </row>
    <row r="66" spans="1:41" ht="25" customHeight="1" x14ac:dyDescent="0.3">
      <c r="A66" s="5"/>
      <c r="B66" s="5">
        <v>531</v>
      </c>
      <c r="C66" s="7">
        <v>2023</v>
      </c>
      <c r="D66" s="7"/>
      <c r="E66" s="17" t="s">
        <v>812</v>
      </c>
      <c r="F66" s="17" t="s">
        <v>1936</v>
      </c>
      <c r="G66" s="8">
        <v>45071</v>
      </c>
      <c r="H66" s="7"/>
      <c r="I66" s="8"/>
      <c r="J66" s="7"/>
      <c r="K66" s="7"/>
      <c r="L66" s="6"/>
      <c r="M66" s="7"/>
      <c r="N66" s="17" t="s">
        <v>816</v>
      </c>
      <c r="O66" s="17"/>
      <c r="P66" s="17"/>
      <c r="Q66" s="17" t="s">
        <v>456</v>
      </c>
      <c r="R66" s="98" t="s">
        <v>5547</v>
      </c>
      <c r="S66" s="57">
        <v>42316382843</v>
      </c>
      <c r="T66" s="7" t="s">
        <v>5548</v>
      </c>
      <c r="U66" s="8"/>
      <c r="V66" s="8"/>
      <c r="W66" s="18">
        <v>45280</v>
      </c>
      <c r="Y66" s="199">
        <v>700</v>
      </c>
      <c r="Z66" s="196"/>
      <c r="AA66" s="7"/>
      <c r="AB66" s="7"/>
      <c r="AC66" s="7"/>
      <c r="AD66" s="9"/>
      <c r="AE66" s="4"/>
      <c r="AF66" s="4"/>
      <c r="AG66" s="4"/>
      <c r="AH66" s="4"/>
      <c r="AI66" s="7"/>
      <c r="AJ66" s="7"/>
      <c r="AK66" s="10"/>
      <c r="AL66" s="11"/>
      <c r="AM66" s="7"/>
      <c r="AN66" s="12"/>
      <c r="AO66" s="33"/>
    </row>
    <row r="67" spans="1:41" ht="25" customHeight="1" x14ac:dyDescent="0.3">
      <c r="A67" s="5"/>
      <c r="B67" s="5">
        <v>532</v>
      </c>
      <c r="C67" s="7">
        <v>2023</v>
      </c>
      <c r="D67" s="7"/>
      <c r="E67" s="17" t="s">
        <v>812</v>
      </c>
      <c r="F67" s="17" t="s">
        <v>1936</v>
      </c>
      <c r="G67" s="8">
        <v>45071</v>
      </c>
      <c r="H67" s="7"/>
      <c r="I67" s="8"/>
      <c r="J67" s="7"/>
      <c r="K67" s="7"/>
      <c r="L67" s="6"/>
      <c r="M67" s="7"/>
      <c r="N67" s="17" t="s">
        <v>816</v>
      </c>
      <c r="O67" s="17"/>
      <c r="P67" s="17"/>
      <c r="Q67" s="17" t="s">
        <v>456</v>
      </c>
      <c r="R67" s="98" t="s">
        <v>5549</v>
      </c>
      <c r="S67" s="57" t="s">
        <v>5550</v>
      </c>
      <c r="T67" s="7" t="s">
        <v>5548</v>
      </c>
      <c r="U67" s="8"/>
      <c r="V67" s="8"/>
      <c r="W67" s="18">
        <v>45280</v>
      </c>
      <c r="Y67" s="199">
        <v>700</v>
      </c>
      <c r="Z67" s="196"/>
      <c r="AA67" s="7"/>
      <c r="AB67" s="7"/>
      <c r="AC67" s="7"/>
      <c r="AD67" s="9"/>
      <c r="AE67" s="4"/>
      <c r="AF67" s="4"/>
      <c r="AG67" s="4"/>
      <c r="AH67" s="4"/>
      <c r="AI67" s="7"/>
      <c r="AJ67" s="7"/>
      <c r="AK67" s="10"/>
      <c r="AL67" s="11"/>
      <c r="AM67" s="7"/>
      <c r="AN67" s="12"/>
      <c r="AO67" s="33"/>
    </row>
    <row r="68" spans="1:41" ht="25" customHeight="1" x14ac:dyDescent="0.3">
      <c r="A68" s="5"/>
      <c r="B68" s="5">
        <v>533</v>
      </c>
      <c r="C68" s="7">
        <v>2023</v>
      </c>
      <c r="D68" s="7"/>
      <c r="E68" s="17" t="s">
        <v>812</v>
      </c>
      <c r="F68" s="17" t="s">
        <v>1936</v>
      </c>
      <c r="G68" s="8">
        <v>45071</v>
      </c>
      <c r="H68" s="7"/>
      <c r="I68" s="8"/>
      <c r="J68" s="7"/>
      <c r="K68" s="7"/>
      <c r="L68" s="6"/>
      <c r="M68" s="7"/>
      <c r="N68" s="17" t="s">
        <v>816</v>
      </c>
      <c r="O68" s="17"/>
      <c r="P68" s="17"/>
      <c r="Q68" s="17" t="s">
        <v>456</v>
      </c>
      <c r="R68" s="98" t="s">
        <v>5551</v>
      </c>
      <c r="S68" s="57" t="s">
        <v>5552</v>
      </c>
      <c r="T68" s="7" t="s">
        <v>5548</v>
      </c>
      <c r="U68" s="8"/>
      <c r="V68" s="8"/>
      <c r="W68" s="18">
        <v>45280</v>
      </c>
      <c r="Y68" s="199">
        <v>700</v>
      </c>
      <c r="Z68" s="196"/>
      <c r="AA68" s="7"/>
      <c r="AB68" s="7"/>
      <c r="AC68" s="7"/>
      <c r="AD68" s="9"/>
      <c r="AE68" s="4"/>
      <c r="AF68" s="4"/>
      <c r="AG68" s="4"/>
      <c r="AH68" s="4"/>
      <c r="AI68" s="7"/>
      <c r="AJ68" s="7"/>
      <c r="AK68" s="10"/>
      <c r="AL68" s="11"/>
      <c r="AM68" s="7"/>
      <c r="AN68" s="12"/>
      <c r="AO68" s="33"/>
    </row>
    <row r="69" spans="1:41" ht="25" customHeight="1" x14ac:dyDescent="0.3">
      <c r="A69" s="5"/>
      <c r="B69" s="5">
        <v>534</v>
      </c>
      <c r="C69" s="7">
        <v>2023</v>
      </c>
      <c r="D69" s="7"/>
      <c r="E69" s="17" t="s">
        <v>812</v>
      </c>
      <c r="F69" s="17" t="s">
        <v>1936</v>
      </c>
      <c r="G69" s="8">
        <v>45071</v>
      </c>
      <c r="H69" s="7"/>
      <c r="I69" s="8"/>
      <c r="J69" s="7"/>
      <c r="K69" s="7"/>
      <c r="L69" s="6"/>
      <c r="M69" s="7"/>
      <c r="N69" s="17" t="s">
        <v>816</v>
      </c>
      <c r="O69" s="17"/>
      <c r="P69" s="17"/>
      <c r="Q69" s="17" t="s">
        <v>456</v>
      </c>
      <c r="R69" s="98" t="s">
        <v>5553</v>
      </c>
      <c r="S69" s="57">
        <v>55695475848</v>
      </c>
      <c r="T69" s="7" t="s">
        <v>5548</v>
      </c>
      <c r="U69" s="8"/>
      <c r="V69" s="8"/>
      <c r="W69" s="18">
        <v>45280</v>
      </c>
      <c r="Y69" s="199">
        <v>700</v>
      </c>
      <c r="Z69" s="196"/>
      <c r="AA69" s="7"/>
      <c r="AB69" s="7"/>
      <c r="AC69" s="7"/>
      <c r="AD69" s="9"/>
      <c r="AE69" s="4"/>
      <c r="AF69" s="4"/>
      <c r="AG69" s="4"/>
      <c r="AH69" s="4"/>
      <c r="AI69" s="7"/>
      <c r="AJ69" s="7"/>
      <c r="AK69" s="10"/>
      <c r="AL69" s="11"/>
      <c r="AM69" s="7"/>
      <c r="AN69" s="12"/>
      <c r="AO69" s="33"/>
    </row>
    <row r="70" spans="1:41" ht="25" customHeight="1" x14ac:dyDescent="0.3">
      <c r="A70" s="5"/>
      <c r="B70" s="5">
        <v>535</v>
      </c>
      <c r="C70" s="7">
        <v>2023</v>
      </c>
      <c r="D70" s="7"/>
      <c r="E70" s="17" t="s">
        <v>812</v>
      </c>
      <c r="F70" s="17" t="s">
        <v>1936</v>
      </c>
      <c r="G70" s="8">
        <v>45071</v>
      </c>
      <c r="H70" s="7"/>
      <c r="I70" s="8"/>
      <c r="J70" s="7"/>
      <c r="K70" s="7"/>
      <c r="L70" s="6"/>
      <c r="M70" s="7"/>
      <c r="N70" s="17" t="s">
        <v>816</v>
      </c>
      <c r="O70" s="17"/>
      <c r="P70" s="17"/>
      <c r="Q70" s="17" t="s">
        <v>456</v>
      </c>
      <c r="R70" s="98" t="s">
        <v>5554</v>
      </c>
      <c r="S70" s="57" t="s">
        <v>5555</v>
      </c>
      <c r="T70" s="7" t="s">
        <v>5548</v>
      </c>
      <c r="U70" s="8"/>
      <c r="V70" s="8"/>
      <c r="W70" s="18">
        <v>45280</v>
      </c>
      <c r="Y70" s="199">
        <v>700</v>
      </c>
      <c r="Z70" s="196"/>
      <c r="AA70" s="7"/>
      <c r="AB70" s="7"/>
      <c r="AC70" s="7"/>
      <c r="AD70" s="9"/>
      <c r="AE70" s="4"/>
      <c r="AF70" s="4"/>
      <c r="AG70" s="4"/>
      <c r="AH70" s="4"/>
      <c r="AI70" s="7"/>
      <c r="AJ70" s="7"/>
      <c r="AK70" s="10"/>
      <c r="AL70" s="11"/>
      <c r="AM70" s="7"/>
      <c r="AN70" s="12"/>
      <c r="AO70" s="33"/>
    </row>
    <row r="71" spans="1:41" ht="25" customHeight="1" x14ac:dyDescent="0.3">
      <c r="A71" s="5"/>
      <c r="B71" s="5">
        <v>536</v>
      </c>
      <c r="C71" s="7">
        <v>2023</v>
      </c>
      <c r="D71" s="7"/>
      <c r="E71" s="17" t="s">
        <v>812</v>
      </c>
      <c r="F71" s="17" t="s">
        <v>1936</v>
      </c>
      <c r="G71" s="8">
        <v>45071</v>
      </c>
      <c r="H71" s="7"/>
      <c r="I71" s="8"/>
      <c r="J71" s="7"/>
      <c r="K71" s="7"/>
      <c r="L71" s="6"/>
      <c r="M71" s="7"/>
      <c r="N71" s="17" t="s">
        <v>816</v>
      </c>
      <c r="O71" s="17"/>
      <c r="P71" s="17"/>
      <c r="Q71" s="17" t="s">
        <v>456</v>
      </c>
      <c r="R71" s="98" t="s">
        <v>5556</v>
      </c>
      <c r="S71" s="57" t="s">
        <v>5557</v>
      </c>
      <c r="T71" s="7" t="s">
        <v>5548</v>
      </c>
      <c r="U71" s="8"/>
      <c r="V71" s="8"/>
      <c r="W71" s="18">
        <v>45280</v>
      </c>
      <c r="Y71" s="199">
        <v>700</v>
      </c>
      <c r="Z71" s="196"/>
      <c r="AA71" s="7"/>
      <c r="AB71" s="7"/>
      <c r="AC71" s="7"/>
      <c r="AD71" s="9"/>
      <c r="AE71" s="4"/>
      <c r="AF71" s="4"/>
      <c r="AG71" s="4"/>
      <c r="AH71" s="4"/>
      <c r="AI71" s="7"/>
      <c r="AJ71" s="7"/>
      <c r="AK71" s="10"/>
      <c r="AL71" s="11"/>
      <c r="AM71" s="7"/>
      <c r="AN71" s="12"/>
      <c r="AO71" s="33"/>
    </row>
    <row r="72" spans="1:41" ht="25" customHeight="1" x14ac:dyDescent="0.3">
      <c r="A72" s="5"/>
      <c r="B72" s="5">
        <v>537</v>
      </c>
      <c r="C72" s="7">
        <v>2023</v>
      </c>
      <c r="D72" s="7"/>
      <c r="E72" s="17" t="s">
        <v>812</v>
      </c>
      <c r="F72" s="17" t="s">
        <v>1936</v>
      </c>
      <c r="G72" s="8">
        <v>45071</v>
      </c>
      <c r="H72" s="7"/>
      <c r="I72" s="8"/>
      <c r="J72" s="7"/>
      <c r="K72" s="7"/>
      <c r="L72" s="6"/>
      <c r="M72" s="7"/>
      <c r="N72" s="17" t="s">
        <v>816</v>
      </c>
      <c r="O72" s="17"/>
      <c r="P72" s="17"/>
      <c r="Q72" s="17" t="s">
        <v>456</v>
      </c>
      <c r="R72" s="98" t="s">
        <v>5558</v>
      </c>
      <c r="S72" s="57">
        <v>41687188831</v>
      </c>
      <c r="T72" s="7" t="s">
        <v>5548</v>
      </c>
      <c r="U72" s="8"/>
      <c r="V72" s="8"/>
      <c r="W72" s="18">
        <v>45280</v>
      </c>
      <c r="Y72" s="199">
        <v>700</v>
      </c>
      <c r="Z72" s="196"/>
      <c r="AA72" s="7"/>
      <c r="AB72" s="7"/>
      <c r="AC72" s="7"/>
      <c r="AD72" s="9"/>
      <c r="AE72" s="4"/>
      <c r="AF72" s="4"/>
      <c r="AG72" s="4"/>
      <c r="AH72" s="4"/>
      <c r="AI72" s="7"/>
      <c r="AJ72" s="7"/>
      <c r="AK72" s="10"/>
      <c r="AL72" s="11"/>
      <c r="AM72" s="7"/>
      <c r="AN72" s="12"/>
      <c r="AO72" s="33"/>
    </row>
    <row r="73" spans="1:41" ht="25" customHeight="1" x14ac:dyDescent="0.3">
      <c r="A73" s="34"/>
      <c r="B73" s="34">
        <v>538</v>
      </c>
      <c r="C73" s="7">
        <v>2023</v>
      </c>
      <c r="D73" s="17"/>
      <c r="E73" s="17" t="s">
        <v>812</v>
      </c>
      <c r="F73" s="17" t="s">
        <v>1936</v>
      </c>
      <c r="G73" s="8">
        <v>45071</v>
      </c>
      <c r="H73" s="17"/>
      <c r="I73" s="18"/>
      <c r="J73" s="17"/>
      <c r="K73" s="17"/>
      <c r="L73" s="14"/>
      <c r="M73" s="17"/>
      <c r="N73" s="17" t="s">
        <v>816</v>
      </c>
      <c r="O73" s="17"/>
      <c r="P73" s="17"/>
      <c r="Q73" s="17" t="s">
        <v>456</v>
      </c>
      <c r="R73" s="99" t="s">
        <v>5559</v>
      </c>
      <c r="S73" s="58">
        <v>46285001855</v>
      </c>
      <c r="T73" s="7" t="s">
        <v>5548</v>
      </c>
      <c r="U73" s="18"/>
      <c r="V73" s="18"/>
      <c r="W73" s="18">
        <v>45280</v>
      </c>
      <c r="Y73" s="199">
        <v>700</v>
      </c>
      <c r="Z73" s="197"/>
      <c r="AA73" s="17"/>
      <c r="AB73" s="17"/>
      <c r="AC73" s="17"/>
      <c r="AD73" s="36"/>
      <c r="AE73" s="37"/>
      <c r="AF73" s="37"/>
      <c r="AG73" s="37"/>
      <c r="AH73" s="37"/>
      <c r="AI73" s="17"/>
      <c r="AJ73" s="17"/>
      <c r="AK73" s="38"/>
      <c r="AL73" s="39"/>
      <c r="AM73" s="17"/>
      <c r="AN73" s="40"/>
      <c r="AO73" s="41"/>
    </row>
    <row r="74" spans="1:41" ht="25" customHeight="1" x14ac:dyDescent="0.3">
      <c r="A74" s="5"/>
      <c r="B74" s="62">
        <v>539</v>
      </c>
      <c r="C74" s="7">
        <v>2023</v>
      </c>
      <c r="D74" s="7"/>
      <c r="E74" s="17" t="s">
        <v>812</v>
      </c>
      <c r="F74" s="17" t="s">
        <v>1936</v>
      </c>
      <c r="G74" s="8">
        <v>45071</v>
      </c>
      <c r="H74" s="7"/>
      <c r="I74" s="8"/>
      <c r="J74" s="7"/>
      <c r="K74" s="7"/>
      <c r="L74" s="6"/>
      <c r="M74" s="7"/>
      <c r="N74" s="17" t="s">
        <v>816</v>
      </c>
      <c r="O74" s="17"/>
      <c r="P74" s="17"/>
      <c r="Q74" s="17" t="s">
        <v>456</v>
      </c>
      <c r="R74" s="100" t="s">
        <v>5560</v>
      </c>
      <c r="S74" s="59" t="s">
        <v>5561</v>
      </c>
      <c r="T74" s="7" t="s">
        <v>5529</v>
      </c>
      <c r="U74" s="8"/>
      <c r="V74" s="8"/>
      <c r="W74" s="18">
        <v>45280</v>
      </c>
      <c r="Y74" s="199">
        <v>700</v>
      </c>
      <c r="Z74" s="196"/>
      <c r="AA74" s="7"/>
      <c r="AB74" s="7"/>
      <c r="AC74" s="7"/>
      <c r="AD74" s="9"/>
      <c r="AE74" s="4"/>
      <c r="AF74" s="4"/>
      <c r="AG74" s="4"/>
      <c r="AH74" s="4"/>
      <c r="AI74" s="7"/>
      <c r="AJ74" s="7"/>
      <c r="AK74" s="10"/>
      <c r="AL74" s="11"/>
      <c r="AM74" s="7"/>
      <c r="AN74" s="12"/>
      <c r="AO74" s="33"/>
    </row>
    <row r="75" spans="1:41" ht="25" customHeight="1" x14ac:dyDescent="0.3">
      <c r="A75" s="5"/>
      <c r="B75" s="63">
        <v>543</v>
      </c>
      <c r="C75" s="7">
        <v>2023</v>
      </c>
      <c r="D75" s="7"/>
      <c r="E75" s="17" t="s">
        <v>812</v>
      </c>
      <c r="F75" s="17" t="s">
        <v>1936</v>
      </c>
      <c r="G75" s="8">
        <v>45071</v>
      </c>
      <c r="H75" s="7"/>
      <c r="I75" s="8"/>
      <c r="J75" s="7"/>
      <c r="K75" s="7"/>
      <c r="L75" s="6"/>
      <c r="M75" s="7"/>
      <c r="N75" s="17" t="s">
        <v>816</v>
      </c>
      <c r="O75" s="17"/>
      <c r="P75" s="17"/>
      <c r="Q75" s="17" t="s">
        <v>456</v>
      </c>
      <c r="R75" s="100" t="s">
        <v>5562</v>
      </c>
      <c r="S75" s="60">
        <v>45577058805</v>
      </c>
      <c r="T75" s="7" t="s">
        <v>5529</v>
      </c>
      <c r="U75" s="8"/>
      <c r="V75" s="8"/>
      <c r="W75" s="18">
        <v>45280</v>
      </c>
      <c r="Y75" s="199">
        <v>700</v>
      </c>
      <c r="Z75" s="196"/>
      <c r="AA75" s="7"/>
      <c r="AB75" s="7"/>
      <c r="AC75" s="7"/>
      <c r="AD75" s="9"/>
      <c r="AE75" s="4"/>
      <c r="AF75" s="4"/>
      <c r="AG75" s="4"/>
      <c r="AH75" s="4"/>
      <c r="AI75" s="7"/>
      <c r="AJ75" s="7"/>
      <c r="AK75" s="10"/>
      <c r="AL75" s="11"/>
      <c r="AM75" s="7"/>
      <c r="AN75" s="12"/>
      <c r="AO75" s="33"/>
    </row>
    <row r="76" spans="1:41" ht="25" customHeight="1" x14ac:dyDescent="0.3">
      <c r="A76" s="5"/>
      <c r="B76" s="63">
        <v>544</v>
      </c>
      <c r="C76" s="7">
        <v>2023</v>
      </c>
      <c r="D76" s="7"/>
      <c r="E76" s="17" t="s">
        <v>812</v>
      </c>
      <c r="F76" s="17" t="s">
        <v>1936</v>
      </c>
      <c r="G76" s="8">
        <v>45071</v>
      </c>
      <c r="H76" s="7"/>
      <c r="I76" s="8"/>
      <c r="J76" s="7"/>
      <c r="K76" s="7"/>
      <c r="L76" s="6"/>
      <c r="M76" s="7"/>
      <c r="N76" s="17" t="s">
        <v>816</v>
      </c>
      <c r="O76" s="17"/>
      <c r="P76" s="17"/>
      <c r="Q76" s="17" t="s">
        <v>456</v>
      </c>
      <c r="R76" s="100" t="s">
        <v>5563</v>
      </c>
      <c r="S76" s="60" t="s">
        <v>5564</v>
      </c>
      <c r="T76" s="7" t="s">
        <v>5529</v>
      </c>
      <c r="U76" s="8"/>
      <c r="V76" s="8"/>
      <c r="W76" s="18">
        <v>45280</v>
      </c>
      <c r="Y76" s="199">
        <v>700</v>
      </c>
      <c r="Z76" s="196"/>
      <c r="AA76" s="7"/>
      <c r="AB76" s="7"/>
      <c r="AC76" s="7"/>
      <c r="AD76" s="9"/>
      <c r="AE76" s="4"/>
      <c r="AF76" s="4"/>
      <c r="AG76" s="4"/>
      <c r="AH76" s="4"/>
      <c r="AI76" s="7"/>
      <c r="AJ76" s="7"/>
      <c r="AK76" s="10"/>
      <c r="AL76" s="11"/>
      <c r="AM76" s="7"/>
      <c r="AN76" s="12"/>
      <c r="AO76" s="33"/>
    </row>
    <row r="77" spans="1:41" ht="25" customHeight="1" x14ac:dyDescent="0.3">
      <c r="A77" s="5"/>
      <c r="B77" s="63">
        <v>545</v>
      </c>
      <c r="C77" s="7">
        <v>2023</v>
      </c>
      <c r="D77" s="7"/>
      <c r="E77" s="17" t="s">
        <v>812</v>
      </c>
      <c r="F77" s="17" t="s">
        <v>1936</v>
      </c>
      <c r="G77" s="8">
        <v>45071</v>
      </c>
      <c r="H77" s="7"/>
      <c r="I77" s="8"/>
      <c r="J77" s="7"/>
      <c r="K77" s="7"/>
      <c r="L77" s="6"/>
      <c r="M77" s="7"/>
      <c r="N77" s="17" t="s">
        <v>816</v>
      </c>
      <c r="O77" s="17"/>
      <c r="P77" s="17"/>
      <c r="Q77" s="17" t="s">
        <v>456</v>
      </c>
      <c r="R77" s="100" t="s">
        <v>5565</v>
      </c>
      <c r="S77" s="60">
        <v>42436452806</v>
      </c>
      <c r="T77" s="7" t="s">
        <v>5529</v>
      </c>
      <c r="U77" s="8"/>
      <c r="V77" s="8"/>
      <c r="W77" s="18">
        <v>45280</v>
      </c>
      <c r="Y77" s="199">
        <v>700</v>
      </c>
      <c r="Z77" s="196"/>
      <c r="AA77" s="7"/>
      <c r="AB77" s="7"/>
      <c r="AC77" s="7"/>
      <c r="AD77" s="9"/>
      <c r="AE77" s="4"/>
      <c r="AF77" s="4"/>
      <c r="AG77" s="4"/>
      <c r="AH77" s="4"/>
      <c r="AI77" s="7"/>
      <c r="AJ77" s="7"/>
      <c r="AK77" s="10"/>
      <c r="AL77" s="11"/>
      <c r="AM77" s="7"/>
      <c r="AN77" s="12"/>
      <c r="AO77" s="33"/>
    </row>
    <row r="78" spans="1:41" ht="25" customHeight="1" x14ac:dyDescent="0.3">
      <c r="A78" s="5"/>
      <c r="B78" s="63">
        <v>550</v>
      </c>
      <c r="C78" s="7">
        <v>2023</v>
      </c>
      <c r="D78" s="7"/>
      <c r="E78" s="17" t="s">
        <v>812</v>
      </c>
      <c r="F78" s="17" t="s">
        <v>1936</v>
      </c>
      <c r="G78" s="8">
        <v>45071</v>
      </c>
      <c r="H78" s="7"/>
      <c r="I78" s="8"/>
      <c r="J78" s="7"/>
      <c r="K78" s="7"/>
      <c r="L78" s="6"/>
      <c r="M78" s="7"/>
      <c r="N78" s="17" t="s">
        <v>816</v>
      </c>
      <c r="O78" s="17"/>
      <c r="P78" s="17"/>
      <c r="Q78" s="17" t="s">
        <v>456</v>
      </c>
      <c r="R78" s="100" t="s">
        <v>5566</v>
      </c>
      <c r="S78" s="60" t="s">
        <v>5567</v>
      </c>
      <c r="T78" s="7" t="s">
        <v>5529</v>
      </c>
      <c r="U78" s="8"/>
      <c r="V78" s="8"/>
      <c r="W78" s="18">
        <v>45280</v>
      </c>
      <c r="Y78" s="199">
        <v>700</v>
      </c>
      <c r="Z78" s="196"/>
      <c r="AA78" s="7"/>
      <c r="AB78" s="7"/>
      <c r="AC78" s="7"/>
      <c r="AD78" s="9"/>
      <c r="AE78" s="4"/>
      <c r="AF78" s="4"/>
      <c r="AG78" s="4"/>
      <c r="AH78" s="4"/>
      <c r="AI78" s="7"/>
      <c r="AJ78" s="7"/>
      <c r="AK78" s="10"/>
      <c r="AL78" s="11"/>
      <c r="AM78" s="7"/>
      <c r="AN78" s="12"/>
      <c r="AO78" s="33"/>
    </row>
    <row r="79" spans="1:41" ht="25" customHeight="1" x14ac:dyDescent="0.3">
      <c r="A79" s="5"/>
      <c r="B79" s="63">
        <v>551</v>
      </c>
      <c r="C79" s="7">
        <v>2023</v>
      </c>
      <c r="D79" s="7"/>
      <c r="E79" s="17" t="s">
        <v>812</v>
      </c>
      <c r="F79" s="17" t="s">
        <v>1936</v>
      </c>
      <c r="G79" s="8">
        <v>45071</v>
      </c>
      <c r="H79" s="7"/>
      <c r="I79" s="8"/>
      <c r="J79" s="7"/>
      <c r="K79" s="7"/>
      <c r="L79" s="6"/>
      <c r="M79" s="7"/>
      <c r="N79" s="17" t="s">
        <v>816</v>
      </c>
      <c r="O79" s="17"/>
      <c r="P79" s="17"/>
      <c r="Q79" s="17" t="s">
        <v>456</v>
      </c>
      <c r="R79" s="100" t="s">
        <v>5568</v>
      </c>
      <c r="S79" s="60">
        <v>46588334842</v>
      </c>
      <c r="T79" s="7" t="s">
        <v>5529</v>
      </c>
      <c r="U79" s="8"/>
      <c r="V79" s="8"/>
      <c r="W79" s="18">
        <v>45280</v>
      </c>
      <c r="Y79" s="199">
        <v>700</v>
      </c>
      <c r="Z79" s="196"/>
      <c r="AA79" s="7"/>
      <c r="AB79" s="7"/>
      <c r="AC79" s="7"/>
      <c r="AD79" s="9"/>
      <c r="AE79" s="4"/>
      <c r="AF79" s="4"/>
      <c r="AG79" s="4"/>
      <c r="AH79" s="4"/>
      <c r="AI79" s="7"/>
      <c r="AJ79" s="7"/>
      <c r="AK79" s="10"/>
      <c r="AL79" s="11"/>
      <c r="AM79" s="7"/>
      <c r="AN79" s="12"/>
      <c r="AO79" s="33"/>
    </row>
    <row r="80" spans="1:41" ht="25" customHeight="1" x14ac:dyDescent="0.3">
      <c r="A80" s="5"/>
      <c r="B80" s="62">
        <v>552</v>
      </c>
      <c r="C80" s="7">
        <v>2023</v>
      </c>
      <c r="D80" s="7"/>
      <c r="E80" s="17" t="s">
        <v>812</v>
      </c>
      <c r="F80" s="17" t="s">
        <v>1936</v>
      </c>
      <c r="G80" s="8">
        <v>45071</v>
      </c>
      <c r="H80" s="7"/>
      <c r="I80" s="8"/>
      <c r="J80" s="7"/>
      <c r="K80" s="7"/>
      <c r="L80" s="6"/>
      <c r="M80" s="7"/>
      <c r="N80" s="17" t="s">
        <v>816</v>
      </c>
      <c r="O80" s="17"/>
      <c r="P80" s="17"/>
      <c r="Q80" s="17" t="s">
        <v>456</v>
      </c>
      <c r="R80" s="100" t="s">
        <v>5569</v>
      </c>
      <c r="S80" s="60" t="s">
        <v>5570</v>
      </c>
      <c r="T80" s="7" t="s">
        <v>5529</v>
      </c>
      <c r="U80" s="8"/>
      <c r="V80" s="8"/>
      <c r="W80" s="18">
        <v>45280</v>
      </c>
      <c r="Y80" s="199">
        <v>700</v>
      </c>
      <c r="Z80" s="196"/>
      <c r="AA80" s="7"/>
      <c r="AB80" s="7"/>
      <c r="AC80" s="7"/>
      <c r="AD80" s="9"/>
      <c r="AE80" s="4"/>
      <c r="AF80" s="4"/>
      <c r="AG80" s="4"/>
      <c r="AH80" s="4"/>
      <c r="AI80" s="7"/>
      <c r="AJ80" s="7"/>
      <c r="AK80" s="10"/>
      <c r="AL80" s="11"/>
      <c r="AM80" s="7"/>
      <c r="AN80" s="12"/>
      <c r="AO80" s="33"/>
    </row>
    <row r="81" spans="1:41" ht="25" customHeight="1" x14ac:dyDescent="0.3">
      <c r="A81" s="5"/>
      <c r="B81" s="63">
        <v>553</v>
      </c>
      <c r="C81" s="7">
        <v>2023</v>
      </c>
      <c r="D81" s="7"/>
      <c r="E81" s="17" t="s">
        <v>812</v>
      </c>
      <c r="F81" s="17" t="s">
        <v>1936</v>
      </c>
      <c r="G81" s="8">
        <v>45071</v>
      </c>
      <c r="H81" s="7"/>
      <c r="I81" s="8"/>
      <c r="J81" s="7"/>
      <c r="K81" s="7"/>
      <c r="L81" s="6"/>
      <c r="M81" s="7"/>
      <c r="N81" s="17" t="s">
        <v>816</v>
      </c>
      <c r="O81" s="17"/>
      <c r="P81" s="17"/>
      <c r="Q81" s="17" t="s">
        <v>456</v>
      </c>
      <c r="R81" s="100" t="s">
        <v>5571</v>
      </c>
      <c r="S81" s="60">
        <v>16790455710</v>
      </c>
      <c r="T81" s="7" t="s">
        <v>5529</v>
      </c>
      <c r="U81" s="8"/>
      <c r="V81" s="8"/>
      <c r="W81" s="18">
        <v>45280</v>
      </c>
      <c r="Y81" s="199">
        <v>700</v>
      </c>
      <c r="Z81" s="196"/>
      <c r="AA81" s="7"/>
      <c r="AB81" s="7"/>
      <c r="AC81" s="7"/>
      <c r="AD81" s="9"/>
      <c r="AE81" s="4"/>
      <c r="AF81" s="4"/>
      <c r="AG81" s="4"/>
      <c r="AH81" s="4"/>
      <c r="AI81" s="7"/>
      <c r="AJ81" s="7"/>
      <c r="AK81" s="10"/>
      <c r="AL81" s="11"/>
      <c r="AM81" s="7"/>
      <c r="AN81" s="12"/>
      <c r="AO81" s="33"/>
    </row>
    <row r="82" spans="1:41" ht="25" customHeight="1" x14ac:dyDescent="0.3">
      <c r="A82" s="5"/>
      <c r="B82" s="63">
        <v>554</v>
      </c>
      <c r="C82" s="7">
        <v>2023</v>
      </c>
      <c r="D82" s="7"/>
      <c r="E82" s="17" t="s">
        <v>812</v>
      </c>
      <c r="F82" s="17" t="s">
        <v>1936</v>
      </c>
      <c r="G82" s="8">
        <v>45071</v>
      </c>
      <c r="H82" s="7"/>
      <c r="I82" s="8"/>
      <c r="J82" s="7"/>
      <c r="K82" s="7"/>
      <c r="L82" s="6"/>
      <c r="M82" s="7"/>
      <c r="N82" s="17" t="s">
        <v>816</v>
      </c>
      <c r="O82" s="17"/>
      <c r="P82" s="17"/>
      <c r="Q82" s="17" t="s">
        <v>456</v>
      </c>
      <c r="R82" s="101" t="s">
        <v>5572</v>
      </c>
      <c r="S82" s="61">
        <v>43287550802</v>
      </c>
      <c r="T82" s="7" t="s">
        <v>5529</v>
      </c>
      <c r="U82" s="8"/>
      <c r="V82" s="8"/>
      <c r="W82" s="18">
        <v>45280</v>
      </c>
      <c r="Y82" s="199">
        <v>700</v>
      </c>
      <c r="Z82" s="196"/>
      <c r="AA82" s="7"/>
      <c r="AB82" s="7"/>
      <c r="AC82" s="7"/>
      <c r="AD82" s="9"/>
      <c r="AE82" s="4"/>
      <c r="AF82" s="4"/>
      <c r="AG82" s="4"/>
      <c r="AH82" s="4"/>
      <c r="AI82" s="7"/>
      <c r="AJ82" s="7"/>
      <c r="AK82" s="10"/>
      <c r="AL82" s="11"/>
      <c r="AM82" s="7"/>
      <c r="AN82" s="12"/>
      <c r="AO82" s="33"/>
    </row>
    <row r="83" spans="1:41" s="76" customFormat="1" ht="25" customHeight="1" x14ac:dyDescent="0.25">
      <c r="A83" s="64"/>
      <c r="B83" s="62">
        <v>556</v>
      </c>
      <c r="C83" s="7">
        <v>2023</v>
      </c>
      <c r="D83" s="65"/>
      <c r="E83" s="65"/>
      <c r="F83" s="65"/>
      <c r="G83" s="66"/>
      <c r="H83" s="65"/>
      <c r="I83" s="67"/>
      <c r="J83" s="65"/>
      <c r="K83" s="65"/>
      <c r="L83" s="68"/>
      <c r="M83" s="65"/>
      <c r="N83" s="65"/>
      <c r="O83" s="65"/>
      <c r="P83" s="65"/>
      <c r="Q83" s="17" t="s">
        <v>456</v>
      </c>
      <c r="R83" s="77" t="s">
        <v>5573</v>
      </c>
      <c r="S83" s="78">
        <v>23976645850</v>
      </c>
      <c r="T83" s="69" t="s">
        <v>5492</v>
      </c>
      <c r="U83" s="67"/>
      <c r="V83" s="67"/>
      <c r="W83" s="18">
        <v>45280</v>
      </c>
      <c r="X83" s="22"/>
      <c r="Y83" s="201">
        <v>1000</v>
      </c>
      <c r="Z83" s="202"/>
      <c r="AA83" s="65"/>
      <c r="AB83" s="65"/>
      <c r="AC83" s="65"/>
      <c r="AD83" s="70"/>
      <c r="AE83" s="71"/>
      <c r="AF83" s="71"/>
      <c r="AG83" s="71"/>
      <c r="AH83" s="71"/>
      <c r="AI83" s="65"/>
      <c r="AJ83" s="65"/>
      <c r="AK83" s="72"/>
      <c r="AL83" s="73"/>
      <c r="AM83" s="65"/>
      <c r="AN83" s="74"/>
      <c r="AO83" s="75"/>
    </row>
    <row r="84" spans="1:41" ht="25" customHeight="1" x14ac:dyDescent="0.3">
      <c r="A84" s="79"/>
      <c r="B84" s="63">
        <v>554</v>
      </c>
      <c r="C84" s="7">
        <v>2023</v>
      </c>
      <c r="D84" s="69"/>
      <c r="E84" s="69"/>
      <c r="F84" s="69"/>
      <c r="G84" s="66"/>
      <c r="H84" s="69"/>
      <c r="I84" s="66"/>
      <c r="J84" s="69"/>
      <c r="K84" s="69"/>
      <c r="L84" s="80"/>
      <c r="M84" s="69"/>
      <c r="N84" s="69"/>
      <c r="O84" s="65"/>
      <c r="P84" s="65"/>
      <c r="Q84" s="17" t="s">
        <v>456</v>
      </c>
      <c r="R84" s="102" t="s">
        <v>5574</v>
      </c>
      <c r="S84" s="81" t="s">
        <v>5575</v>
      </c>
      <c r="T84" s="69" t="s">
        <v>5492</v>
      </c>
      <c r="U84" s="66"/>
      <c r="V84" s="66"/>
      <c r="W84" s="18">
        <v>45280</v>
      </c>
      <c r="Y84" s="201">
        <v>1000</v>
      </c>
      <c r="Z84" s="196"/>
      <c r="AA84" s="69"/>
      <c r="AB84" s="69"/>
      <c r="AC84" s="69"/>
      <c r="AD84" s="82"/>
      <c r="AE84" s="83"/>
      <c r="AF84" s="83"/>
      <c r="AG84" s="83"/>
      <c r="AH84" s="83"/>
      <c r="AI84" s="69"/>
      <c r="AJ84" s="69"/>
      <c r="AK84" s="84"/>
      <c r="AL84" s="85"/>
      <c r="AM84" s="69"/>
      <c r="AN84" s="86"/>
      <c r="AO84" s="87"/>
    </row>
    <row r="85" spans="1:41" ht="25" customHeight="1" x14ac:dyDescent="0.3">
      <c r="A85" s="79"/>
      <c r="B85" s="63">
        <v>708</v>
      </c>
      <c r="C85" s="7">
        <v>2023</v>
      </c>
      <c r="D85" s="69"/>
      <c r="E85" s="69"/>
      <c r="F85" s="69"/>
      <c r="G85" s="66"/>
      <c r="H85" s="69"/>
      <c r="I85" s="66"/>
      <c r="J85" s="69"/>
      <c r="K85" s="69"/>
      <c r="L85" s="80"/>
      <c r="M85" s="69"/>
      <c r="N85" s="69"/>
      <c r="O85" s="65"/>
      <c r="P85" s="65"/>
      <c r="Q85" s="17" t="s">
        <v>456</v>
      </c>
      <c r="R85" s="102" t="s">
        <v>5576</v>
      </c>
      <c r="S85" s="81">
        <v>45510132850</v>
      </c>
      <c r="T85" s="69" t="s">
        <v>5492</v>
      </c>
      <c r="U85" s="66"/>
      <c r="V85" s="66"/>
      <c r="W85" s="18">
        <v>45280</v>
      </c>
      <c r="Y85" s="201">
        <v>1000</v>
      </c>
      <c r="Z85" s="196"/>
      <c r="AA85" s="69"/>
      <c r="AB85" s="69"/>
      <c r="AC85" s="69"/>
      <c r="AD85" s="82"/>
      <c r="AE85" s="83"/>
      <c r="AF85" s="83"/>
      <c r="AG85" s="83"/>
      <c r="AH85" s="83"/>
      <c r="AI85" s="69"/>
      <c r="AJ85" s="69"/>
      <c r="AK85" s="84"/>
      <c r="AL85" s="85"/>
      <c r="AM85" s="69"/>
      <c r="AN85" s="86"/>
      <c r="AO85" s="87"/>
    </row>
    <row r="86" spans="1:41" ht="25" customHeight="1" x14ac:dyDescent="0.3">
      <c r="A86" s="79"/>
      <c r="B86" s="63">
        <v>558</v>
      </c>
      <c r="C86" s="7">
        <v>2023</v>
      </c>
      <c r="D86" s="69"/>
      <c r="E86" s="69"/>
      <c r="F86" s="69"/>
      <c r="G86" s="66"/>
      <c r="H86" s="69"/>
      <c r="I86" s="66"/>
      <c r="J86" s="69"/>
      <c r="K86" s="69"/>
      <c r="L86" s="80"/>
      <c r="M86" s="69"/>
      <c r="N86" s="69"/>
      <c r="O86" s="65"/>
      <c r="P86" s="65"/>
      <c r="Q86" s="17" t="s">
        <v>456</v>
      </c>
      <c r="R86" s="102" t="s">
        <v>5577</v>
      </c>
      <c r="S86" s="81" t="s">
        <v>5578</v>
      </c>
      <c r="T86" s="69" t="s">
        <v>5492</v>
      </c>
      <c r="U86" s="66"/>
      <c r="V86" s="66"/>
      <c r="W86" s="18">
        <v>45280</v>
      </c>
      <c r="Y86" s="201">
        <v>1000</v>
      </c>
      <c r="Z86" s="196"/>
      <c r="AA86" s="69"/>
      <c r="AB86" s="69"/>
      <c r="AC86" s="69"/>
      <c r="AD86" s="82"/>
      <c r="AE86" s="83"/>
      <c r="AF86" s="83"/>
      <c r="AG86" s="83"/>
      <c r="AH86" s="83"/>
      <c r="AI86" s="69"/>
      <c r="AJ86" s="69"/>
      <c r="AK86" s="84"/>
      <c r="AL86" s="85"/>
      <c r="AM86" s="69"/>
      <c r="AN86" s="86"/>
      <c r="AO86" s="87"/>
    </row>
    <row r="87" spans="1:41" ht="25" customHeight="1" x14ac:dyDescent="0.3">
      <c r="A87" s="79"/>
      <c r="B87" s="63">
        <v>559</v>
      </c>
      <c r="C87" s="7">
        <v>2023</v>
      </c>
      <c r="D87" s="69"/>
      <c r="E87" s="69"/>
      <c r="F87" s="69"/>
      <c r="G87" s="66"/>
      <c r="H87" s="69"/>
      <c r="I87" s="66"/>
      <c r="J87" s="69"/>
      <c r="K87" s="69"/>
      <c r="L87" s="80"/>
      <c r="M87" s="69"/>
      <c r="N87" s="69"/>
      <c r="O87" s="65"/>
      <c r="P87" s="65"/>
      <c r="Q87" s="17" t="s">
        <v>456</v>
      </c>
      <c r="R87" s="102" t="s">
        <v>5579</v>
      </c>
      <c r="S87" s="81">
        <v>90069119848</v>
      </c>
      <c r="T87" s="69" t="s">
        <v>5492</v>
      </c>
      <c r="U87" s="66"/>
      <c r="V87" s="66"/>
      <c r="W87" s="18">
        <v>45280</v>
      </c>
      <c r="Y87" s="201">
        <v>1000</v>
      </c>
      <c r="Z87" s="196"/>
      <c r="AA87" s="69"/>
      <c r="AB87" s="69"/>
      <c r="AC87" s="69"/>
      <c r="AD87" s="82"/>
      <c r="AE87" s="83"/>
      <c r="AF87" s="83"/>
      <c r="AG87" s="83"/>
      <c r="AH87" s="83"/>
      <c r="AI87" s="69"/>
      <c r="AJ87" s="69"/>
      <c r="AK87" s="84"/>
      <c r="AL87" s="85"/>
      <c r="AM87" s="69"/>
      <c r="AN87" s="86"/>
      <c r="AO87" s="87"/>
    </row>
    <row r="88" spans="1:41" ht="25" customHeight="1" x14ac:dyDescent="0.3">
      <c r="A88" s="79"/>
      <c r="B88" s="63">
        <v>560</v>
      </c>
      <c r="C88" s="7">
        <v>2023</v>
      </c>
      <c r="D88" s="69"/>
      <c r="E88" s="69"/>
      <c r="F88" s="69"/>
      <c r="G88" s="66"/>
      <c r="H88" s="69"/>
      <c r="I88" s="66"/>
      <c r="J88" s="69"/>
      <c r="K88" s="69"/>
      <c r="L88" s="80"/>
      <c r="M88" s="69"/>
      <c r="N88" s="69"/>
      <c r="O88" s="65"/>
      <c r="P88" s="65"/>
      <c r="Q88" s="17" t="s">
        <v>456</v>
      </c>
      <c r="R88" s="102" t="s">
        <v>5580</v>
      </c>
      <c r="S88" s="81">
        <v>44401179889</v>
      </c>
      <c r="T88" s="69" t="s">
        <v>5492</v>
      </c>
      <c r="U88" s="66"/>
      <c r="V88" s="66"/>
      <c r="W88" s="18">
        <v>45280</v>
      </c>
      <c r="Y88" s="201">
        <v>1000</v>
      </c>
      <c r="Z88" s="196"/>
      <c r="AA88" s="69"/>
      <c r="AB88" s="69"/>
      <c r="AC88" s="69"/>
      <c r="AD88" s="82"/>
      <c r="AE88" s="83"/>
      <c r="AF88" s="83"/>
      <c r="AG88" s="83"/>
      <c r="AH88" s="83"/>
      <c r="AI88" s="69"/>
      <c r="AJ88" s="69"/>
      <c r="AK88" s="84"/>
      <c r="AL88" s="85"/>
      <c r="AM88" s="69"/>
      <c r="AN88" s="86"/>
      <c r="AO88" s="87"/>
    </row>
    <row r="89" spans="1:41" ht="25" customHeight="1" x14ac:dyDescent="0.3">
      <c r="A89" s="79"/>
      <c r="B89" s="63">
        <v>561</v>
      </c>
      <c r="C89" s="7">
        <v>2023</v>
      </c>
      <c r="D89" s="69"/>
      <c r="E89" s="69"/>
      <c r="F89" s="69"/>
      <c r="G89" s="66"/>
      <c r="H89" s="69"/>
      <c r="I89" s="66"/>
      <c r="J89" s="69"/>
      <c r="K89" s="69"/>
      <c r="L89" s="80"/>
      <c r="M89" s="69"/>
      <c r="N89" s="69"/>
      <c r="O89" s="65"/>
      <c r="P89" s="65"/>
      <c r="Q89" s="17" t="s">
        <v>456</v>
      </c>
      <c r="R89" s="102" t="s">
        <v>5581</v>
      </c>
      <c r="S89" s="81">
        <v>31778980813</v>
      </c>
      <c r="T89" s="69" t="s">
        <v>5492</v>
      </c>
      <c r="U89" s="66"/>
      <c r="V89" s="66"/>
      <c r="W89" s="18">
        <v>45280</v>
      </c>
      <c r="Y89" s="201">
        <v>1000</v>
      </c>
      <c r="Z89" s="196"/>
      <c r="AA89" s="69"/>
      <c r="AB89" s="69"/>
      <c r="AC89" s="69"/>
      <c r="AD89" s="82"/>
      <c r="AE89" s="83"/>
      <c r="AF89" s="83"/>
      <c r="AG89" s="83"/>
      <c r="AH89" s="83"/>
      <c r="AI89" s="69"/>
      <c r="AJ89" s="69"/>
      <c r="AK89" s="84"/>
      <c r="AL89" s="85"/>
      <c r="AM89" s="69"/>
      <c r="AN89" s="86"/>
      <c r="AO89" s="87"/>
    </row>
    <row r="90" spans="1:41" ht="25" customHeight="1" x14ac:dyDescent="0.3">
      <c r="A90" s="79"/>
      <c r="B90" s="63">
        <v>562</v>
      </c>
      <c r="C90" s="7">
        <v>2023</v>
      </c>
      <c r="D90" s="69"/>
      <c r="E90" s="69"/>
      <c r="F90" s="69"/>
      <c r="G90" s="66"/>
      <c r="H90" s="69"/>
      <c r="I90" s="66"/>
      <c r="J90" s="69"/>
      <c r="K90" s="69"/>
      <c r="L90" s="80"/>
      <c r="M90" s="69"/>
      <c r="N90" s="69"/>
      <c r="O90" s="65"/>
      <c r="P90" s="65"/>
      <c r="Q90" s="17" t="s">
        <v>456</v>
      </c>
      <c r="R90" s="102" t="s">
        <v>5582</v>
      </c>
      <c r="S90" s="81" t="s">
        <v>5583</v>
      </c>
      <c r="T90" s="69" t="s">
        <v>5492</v>
      </c>
      <c r="U90" s="66"/>
      <c r="V90" s="66"/>
      <c r="W90" s="18">
        <v>45280</v>
      </c>
      <c r="Y90" s="201">
        <v>1000</v>
      </c>
      <c r="Z90" s="196"/>
      <c r="AA90" s="69"/>
      <c r="AB90" s="69"/>
      <c r="AC90" s="69"/>
      <c r="AD90" s="82"/>
      <c r="AE90" s="83"/>
      <c r="AF90" s="83"/>
      <c r="AG90" s="83"/>
      <c r="AH90" s="83"/>
      <c r="AI90" s="69"/>
      <c r="AJ90" s="69"/>
      <c r="AK90" s="84"/>
      <c r="AL90" s="85"/>
      <c r="AM90" s="69"/>
      <c r="AN90" s="86"/>
      <c r="AO90" s="87"/>
    </row>
    <row r="91" spans="1:41" ht="25" customHeight="1" x14ac:dyDescent="0.3">
      <c r="A91" s="79"/>
      <c r="B91" s="63">
        <v>563</v>
      </c>
      <c r="C91" s="7">
        <v>2023</v>
      </c>
      <c r="D91" s="69"/>
      <c r="E91" s="69"/>
      <c r="F91" s="69"/>
      <c r="G91" s="66"/>
      <c r="H91" s="69"/>
      <c r="I91" s="66"/>
      <c r="J91" s="69"/>
      <c r="K91" s="69"/>
      <c r="L91" s="80"/>
      <c r="M91" s="69"/>
      <c r="N91" s="69"/>
      <c r="O91" s="65"/>
      <c r="P91" s="65"/>
      <c r="Q91" s="17" t="s">
        <v>456</v>
      </c>
      <c r="R91" s="102" t="s">
        <v>5584</v>
      </c>
      <c r="S91" s="81" t="s">
        <v>5585</v>
      </c>
      <c r="T91" s="69" t="s">
        <v>5492</v>
      </c>
      <c r="U91" s="66"/>
      <c r="V91" s="66"/>
      <c r="W91" s="18">
        <v>45280</v>
      </c>
      <c r="Y91" s="201">
        <v>1000</v>
      </c>
      <c r="Z91" s="196"/>
      <c r="AA91" s="69"/>
      <c r="AB91" s="69"/>
      <c r="AC91" s="69"/>
      <c r="AD91" s="82"/>
      <c r="AE91" s="83"/>
      <c r="AF91" s="83"/>
      <c r="AG91" s="83"/>
      <c r="AH91" s="83"/>
      <c r="AI91" s="69"/>
      <c r="AJ91" s="69"/>
      <c r="AK91" s="84"/>
      <c r="AL91" s="85"/>
      <c r="AM91" s="69"/>
      <c r="AN91" s="86"/>
      <c r="AO91" s="87"/>
    </row>
    <row r="92" spans="1:41" ht="25" customHeight="1" x14ac:dyDescent="0.3">
      <c r="A92" s="79"/>
      <c r="B92" s="63">
        <v>564</v>
      </c>
      <c r="C92" s="7">
        <v>2023</v>
      </c>
      <c r="D92" s="69"/>
      <c r="E92" s="69"/>
      <c r="F92" s="69"/>
      <c r="G92" s="66"/>
      <c r="H92" s="69"/>
      <c r="I92" s="66"/>
      <c r="J92" s="69"/>
      <c r="K92" s="69"/>
      <c r="L92" s="80"/>
      <c r="M92" s="69"/>
      <c r="N92" s="69"/>
      <c r="O92" s="65"/>
      <c r="P92" s="65"/>
      <c r="Q92" s="17" t="s">
        <v>456</v>
      </c>
      <c r="R92" s="102" t="s">
        <v>5586</v>
      </c>
      <c r="S92" s="81">
        <v>60745340393</v>
      </c>
      <c r="T92" s="69" t="s">
        <v>5492</v>
      </c>
      <c r="U92" s="66"/>
      <c r="V92" s="66"/>
      <c r="W92" s="18">
        <v>45280</v>
      </c>
      <c r="Y92" s="201">
        <v>1000</v>
      </c>
      <c r="Z92" s="196"/>
      <c r="AA92" s="69"/>
      <c r="AB92" s="69"/>
      <c r="AC92" s="69"/>
      <c r="AD92" s="82"/>
      <c r="AE92" s="83"/>
      <c r="AF92" s="83"/>
      <c r="AG92" s="83"/>
      <c r="AH92" s="83"/>
      <c r="AI92" s="69"/>
      <c r="AJ92" s="69"/>
      <c r="AK92" s="84"/>
      <c r="AL92" s="85"/>
      <c r="AM92" s="69"/>
      <c r="AN92" s="86"/>
      <c r="AO92" s="87"/>
    </row>
    <row r="93" spans="1:41" ht="25" customHeight="1" x14ac:dyDescent="0.3">
      <c r="A93" s="79"/>
      <c r="B93" s="63">
        <v>711</v>
      </c>
      <c r="C93" s="7">
        <v>2023</v>
      </c>
      <c r="D93" s="69"/>
      <c r="E93" s="69"/>
      <c r="F93" s="69"/>
      <c r="G93" s="66"/>
      <c r="H93" s="69"/>
      <c r="I93" s="66"/>
      <c r="J93" s="69"/>
      <c r="K93" s="69"/>
      <c r="L93" s="80"/>
      <c r="M93" s="69"/>
      <c r="N93" s="69"/>
      <c r="O93" s="65"/>
      <c r="P93" s="65"/>
      <c r="Q93" s="17" t="s">
        <v>456</v>
      </c>
      <c r="R93" s="102" t="s">
        <v>5587</v>
      </c>
      <c r="S93" s="81" t="s">
        <v>5588</v>
      </c>
      <c r="T93" s="69" t="s">
        <v>5492</v>
      </c>
      <c r="U93" s="66"/>
      <c r="V93" s="66"/>
      <c r="W93" s="18">
        <v>45280</v>
      </c>
      <c r="Y93" s="201">
        <v>1000</v>
      </c>
      <c r="Z93" s="196"/>
      <c r="AA93" s="69"/>
      <c r="AB93" s="69"/>
      <c r="AC93" s="69"/>
      <c r="AD93" s="82"/>
      <c r="AE93" s="83"/>
      <c r="AF93" s="83"/>
      <c r="AG93" s="83"/>
      <c r="AH93" s="83"/>
      <c r="AI93" s="69"/>
      <c r="AJ93" s="69"/>
      <c r="AK93" s="84"/>
      <c r="AL93" s="85"/>
      <c r="AM93" s="69"/>
      <c r="AN93" s="86"/>
      <c r="AO93" s="87"/>
    </row>
    <row r="94" spans="1:41" ht="25" customHeight="1" x14ac:dyDescent="0.3">
      <c r="A94" s="79"/>
      <c r="B94" s="63">
        <v>565</v>
      </c>
      <c r="C94" s="7">
        <v>2023</v>
      </c>
      <c r="D94" s="69"/>
      <c r="E94" s="69"/>
      <c r="F94" s="69"/>
      <c r="G94" s="66"/>
      <c r="H94" s="69"/>
      <c r="I94" s="66"/>
      <c r="J94" s="69"/>
      <c r="K94" s="69"/>
      <c r="L94" s="80"/>
      <c r="M94" s="69"/>
      <c r="N94" s="69"/>
      <c r="O94" s="65"/>
      <c r="P94" s="65"/>
      <c r="Q94" s="17" t="s">
        <v>456</v>
      </c>
      <c r="R94" s="102" t="s">
        <v>5589</v>
      </c>
      <c r="S94" s="81">
        <v>41981342869</v>
      </c>
      <c r="T94" s="69" t="s">
        <v>5492</v>
      </c>
      <c r="U94" s="66"/>
      <c r="V94" s="66"/>
      <c r="W94" s="18">
        <v>45280</v>
      </c>
      <c r="Y94" s="201">
        <v>1000</v>
      </c>
      <c r="Z94" s="196"/>
      <c r="AA94" s="69"/>
      <c r="AB94" s="69"/>
      <c r="AC94" s="69"/>
      <c r="AD94" s="82"/>
      <c r="AE94" s="83"/>
      <c r="AF94" s="83"/>
      <c r="AG94" s="83"/>
      <c r="AH94" s="83"/>
      <c r="AI94" s="69"/>
      <c r="AJ94" s="69"/>
      <c r="AK94" s="84"/>
      <c r="AL94" s="85"/>
      <c r="AM94" s="69"/>
      <c r="AN94" s="86"/>
      <c r="AO94" s="87"/>
    </row>
    <row r="95" spans="1:41" ht="25" customHeight="1" x14ac:dyDescent="0.3">
      <c r="A95" s="79"/>
      <c r="B95" s="63">
        <v>566</v>
      </c>
      <c r="C95" s="7">
        <v>2023</v>
      </c>
      <c r="D95" s="69"/>
      <c r="E95" s="69"/>
      <c r="F95" s="69"/>
      <c r="G95" s="66"/>
      <c r="H95" s="69"/>
      <c r="I95" s="66"/>
      <c r="J95" s="69"/>
      <c r="K95" s="69"/>
      <c r="L95" s="80"/>
      <c r="M95" s="69"/>
      <c r="N95" s="69"/>
      <c r="O95" s="65"/>
      <c r="P95" s="65"/>
      <c r="Q95" s="17" t="s">
        <v>456</v>
      </c>
      <c r="R95" s="102" t="s">
        <v>5590</v>
      </c>
      <c r="S95" s="81">
        <v>47803647871</v>
      </c>
      <c r="T95" s="69" t="s">
        <v>5492</v>
      </c>
      <c r="U95" s="66"/>
      <c r="V95" s="66"/>
      <c r="W95" s="18">
        <v>45280</v>
      </c>
      <c r="Y95" s="201">
        <v>1000</v>
      </c>
      <c r="Z95" s="196"/>
      <c r="AA95" s="69"/>
      <c r="AB95" s="69"/>
      <c r="AC95" s="69"/>
      <c r="AD95" s="82"/>
      <c r="AE95" s="83"/>
      <c r="AF95" s="83"/>
      <c r="AG95" s="83"/>
      <c r="AH95" s="83"/>
      <c r="AI95" s="69"/>
      <c r="AJ95" s="69"/>
      <c r="AK95" s="84"/>
      <c r="AL95" s="85"/>
      <c r="AM95" s="69"/>
      <c r="AN95" s="86"/>
      <c r="AO95" s="87"/>
    </row>
    <row r="96" spans="1:41" ht="25" customHeight="1" x14ac:dyDescent="0.3">
      <c r="A96" s="79"/>
      <c r="B96" s="63">
        <v>567</v>
      </c>
      <c r="C96" s="7">
        <v>2023</v>
      </c>
      <c r="D96" s="69"/>
      <c r="E96" s="69"/>
      <c r="F96" s="69"/>
      <c r="G96" s="66"/>
      <c r="H96" s="69"/>
      <c r="I96" s="66"/>
      <c r="J96" s="69"/>
      <c r="K96" s="69"/>
      <c r="L96" s="80"/>
      <c r="M96" s="69"/>
      <c r="N96" s="69"/>
      <c r="O96" s="65"/>
      <c r="P96" s="65"/>
      <c r="Q96" s="17" t="s">
        <v>456</v>
      </c>
      <c r="R96" s="102" t="s">
        <v>5591</v>
      </c>
      <c r="S96" s="81" t="s">
        <v>5592</v>
      </c>
      <c r="T96" s="69" t="s">
        <v>5492</v>
      </c>
      <c r="U96" s="66"/>
      <c r="V96" s="66"/>
      <c r="W96" s="18">
        <v>45280</v>
      </c>
      <c r="Y96" s="201">
        <v>1000</v>
      </c>
      <c r="Z96" s="196"/>
      <c r="AA96" s="69"/>
      <c r="AB96" s="69"/>
      <c r="AC96" s="69"/>
      <c r="AD96" s="82"/>
      <c r="AE96" s="83"/>
      <c r="AF96" s="83"/>
      <c r="AG96" s="83"/>
      <c r="AH96" s="83"/>
      <c r="AI96" s="69"/>
      <c r="AJ96" s="69"/>
      <c r="AK96" s="84"/>
      <c r="AL96" s="85"/>
      <c r="AM96" s="69"/>
      <c r="AN96" s="86"/>
      <c r="AO96" s="87"/>
    </row>
    <row r="97" spans="1:41" ht="25" customHeight="1" x14ac:dyDescent="0.3">
      <c r="A97" s="79"/>
      <c r="B97" s="63">
        <v>568</v>
      </c>
      <c r="C97" s="7">
        <v>2023</v>
      </c>
      <c r="D97" s="69"/>
      <c r="E97" s="69"/>
      <c r="F97" s="69"/>
      <c r="G97" s="66"/>
      <c r="H97" s="69"/>
      <c r="I97" s="66"/>
      <c r="J97" s="69"/>
      <c r="K97" s="69"/>
      <c r="L97" s="80"/>
      <c r="M97" s="69"/>
      <c r="N97" s="69"/>
      <c r="O97" s="65"/>
      <c r="P97" s="65"/>
      <c r="Q97" s="17" t="s">
        <v>456</v>
      </c>
      <c r="R97" s="102" t="s">
        <v>5593</v>
      </c>
      <c r="S97" s="81" t="s">
        <v>5594</v>
      </c>
      <c r="T97" s="69" t="s">
        <v>5492</v>
      </c>
      <c r="U97" s="66"/>
      <c r="V97" s="66"/>
      <c r="W97" s="18">
        <v>45280</v>
      </c>
      <c r="Y97" s="201">
        <v>1000</v>
      </c>
      <c r="Z97" s="196"/>
      <c r="AA97" s="69"/>
      <c r="AB97" s="69"/>
      <c r="AC97" s="69"/>
      <c r="AD97" s="82"/>
      <c r="AE97" s="83"/>
      <c r="AF97" s="83"/>
      <c r="AG97" s="83"/>
      <c r="AH97" s="83"/>
      <c r="AI97" s="69"/>
      <c r="AJ97" s="69"/>
      <c r="AK97" s="84"/>
      <c r="AL97" s="85"/>
      <c r="AM97" s="69"/>
      <c r="AN97" s="86"/>
      <c r="AO97" s="87"/>
    </row>
    <row r="98" spans="1:41" ht="25" customHeight="1" x14ac:dyDescent="0.3">
      <c r="A98" s="79"/>
      <c r="B98" s="63">
        <v>569</v>
      </c>
      <c r="C98" s="7">
        <v>2023</v>
      </c>
      <c r="D98" s="69"/>
      <c r="E98" s="69"/>
      <c r="F98" s="69"/>
      <c r="G98" s="66"/>
      <c r="H98" s="69"/>
      <c r="I98" s="66"/>
      <c r="J98" s="69"/>
      <c r="K98" s="69"/>
      <c r="L98" s="80"/>
      <c r="M98" s="69"/>
      <c r="N98" s="69"/>
      <c r="O98" s="65"/>
      <c r="P98" s="65"/>
      <c r="Q98" s="17" t="s">
        <v>456</v>
      </c>
      <c r="R98" s="102" t="s">
        <v>5595</v>
      </c>
      <c r="S98" s="81" t="s">
        <v>5596</v>
      </c>
      <c r="T98" s="69" t="s">
        <v>5492</v>
      </c>
      <c r="U98" s="66"/>
      <c r="V98" s="66"/>
      <c r="W98" s="18">
        <v>45280</v>
      </c>
      <c r="Y98" s="201">
        <v>1000</v>
      </c>
      <c r="Z98" s="196"/>
      <c r="AA98" s="69"/>
      <c r="AB98" s="69"/>
      <c r="AC98" s="69"/>
      <c r="AD98" s="82"/>
      <c r="AE98" s="83"/>
      <c r="AF98" s="83"/>
      <c r="AG98" s="83"/>
      <c r="AH98" s="83"/>
      <c r="AI98" s="69"/>
      <c r="AJ98" s="69"/>
      <c r="AK98" s="84"/>
      <c r="AL98" s="85"/>
      <c r="AM98" s="69"/>
      <c r="AN98" s="86"/>
      <c r="AO98" s="87"/>
    </row>
    <row r="99" spans="1:41" ht="25" customHeight="1" x14ac:dyDescent="0.3">
      <c r="A99" s="79"/>
      <c r="B99" s="63">
        <v>570</v>
      </c>
      <c r="C99" s="7">
        <v>2023</v>
      </c>
      <c r="D99" s="69"/>
      <c r="E99" s="69"/>
      <c r="F99" s="69"/>
      <c r="G99" s="66"/>
      <c r="H99" s="69"/>
      <c r="I99" s="66"/>
      <c r="J99" s="69"/>
      <c r="K99" s="69"/>
      <c r="L99" s="80"/>
      <c r="M99" s="69"/>
      <c r="N99" s="69"/>
      <c r="O99" s="65"/>
      <c r="P99" s="65"/>
      <c r="Q99" s="17" t="s">
        <v>456</v>
      </c>
      <c r="R99" s="102" t="s">
        <v>5597</v>
      </c>
      <c r="S99" s="81" t="s">
        <v>5598</v>
      </c>
      <c r="T99" s="69" t="s">
        <v>5492</v>
      </c>
      <c r="U99" s="66"/>
      <c r="V99" s="66"/>
      <c r="W99" s="18">
        <v>45280</v>
      </c>
      <c r="Y99" s="201">
        <v>1000</v>
      </c>
      <c r="Z99" s="196"/>
      <c r="AA99" s="69"/>
      <c r="AB99" s="69"/>
      <c r="AC99" s="69"/>
      <c r="AD99" s="82"/>
      <c r="AE99" s="83"/>
      <c r="AF99" s="83"/>
      <c r="AG99" s="83"/>
      <c r="AH99" s="83"/>
      <c r="AI99" s="69"/>
      <c r="AJ99" s="69"/>
      <c r="AK99" s="84"/>
      <c r="AL99" s="85"/>
      <c r="AM99" s="69"/>
      <c r="AN99" s="86"/>
      <c r="AO99" s="87"/>
    </row>
    <row r="100" spans="1:41" ht="25" customHeight="1" x14ac:dyDescent="0.3">
      <c r="A100" s="79"/>
      <c r="B100" s="63">
        <v>571</v>
      </c>
      <c r="C100" s="7">
        <v>2023</v>
      </c>
      <c r="D100" s="69"/>
      <c r="E100" s="69"/>
      <c r="F100" s="69"/>
      <c r="G100" s="66"/>
      <c r="H100" s="69"/>
      <c r="I100" s="66"/>
      <c r="J100" s="69"/>
      <c r="K100" s="69"/>
      <c r="L100" s="80"/>
      <c r="M100" s="69"/>
      <c r="N100" s="69"/>
      <c r="O100" s="65"/>
      <c r="P100" s="65"/>
      <c r="Q100" s="17" t="s">
        <v>456</v>
      </c>
      <c r="R100" s="102" t="s">
        <v>5599</v>
      </c>
      <c r="S100" s="81" t="s">
        <v>5600</v>
      </c>
      <c r="T100" s="69" t="s">
        <v>5492</v>
      </c>
      <c r="U100" s="66"/>
      <c r="V100" s="66"/>
      <c r="W100" s="18">
        <v>45280</v>
      </c>
      <c r="Y100" s="201">
        <v>1000</v>
      </c>
      <c r="Z100" s="196"/>
      <c r="AA100" s="69"/>
      <c r="AB100" s="69"/>
      <c r="AC100" s="69"/>
      <c r="AD100" s="82"/>
      <c r="AE100" s="83"/>
      <c r="AF100" s="83"/>
      <c r="AG100" s="83"/>
      <c r="AH100" s="83"/>
      <c r="AI100" s="69"/>
      <c r="AJ100" s="69"/>
      <c r="AK100" s="84"/>
      <c r="AL100" s="85"/>
      <c r="AM100" s="69"/>
      <c r="AN100" s="86"/>
      <c r="AO100" s="87"/>
    </row>
    <row r="101" spans="1:41" ht="25" customHeight="1" x14ac:dyDescent="0.3">
      <c r="A101" s="79"/>
      <c r="B101" s="63">
        <v>572</v>
      </c>
      <c r="C101" s="7">
        <v>2023</v>
      </c>
      <c r="D101" s="69"/>
      <c r="E101" s="69"/>
      <c r="F101" s="69"/>
      <c r="G101" s="66"/>
      <c r="H101" s="69"/>
      <c r="I101" s="66"/>
      <c r="J101" s="69"/>
      <c r="K101" s="69"/>
      <c r="L101" s="80"/>
      <c r="M101" s="69"/>
      <c r="N101" s="69"/>
      <c r="O101" s="65"/>
      <c r="P101" s="65"/>
      <c r="Q101" s="17" t="s">
        <v>456</v>
      </c>
      <c r="R101" s="102" t="s">
        <v>5601</v>
      </c>
      <c r="S101" s="81" t="s">
        <v>5602</v>
      </c>
      <c r="T101" s="69" t="s">
        <v>5492</v>
      </c>
      <c r="U101" s="66"/>
      <c r="V101" s="66"/>
      <c r="W101" s="18">
        <v>45280</v>
      </c>
      <c r="Y101" s="201">
        <v>1000</v>
      </c>
      <c r="Z101" s="196"/>
      <c r="AA101" s="69"/>
      <c r="AB101" s="69"/>
      <c r="AC101" s="69"/>
      <c r="AD101" s="82"/>
      <c r="AE101" s="83"/>
      <c r="AF101" s="83"/>
      <c r="AG101" s="83"/>
      <c r="AH101" s="83"/>
      <c r="AI101" s="69"/>
      <c r="AJ101" s="69"/>
      <c r="AK101" s="84"/>
      <c r="AL101" s="85"/>
      <c r="AM101" s="69"/>
      <c r="AN101" s="86"/>
      <c r="AO101" s="87"/>
    </row>
    <row r="102" spans="1:41" ht="25" customHeight="1" x14ac:dyDescent="0.3">
      <c r="A102" s="79"/>
      <c r="B102" s="63">
        <v>574</v>
      </c>
      <c r="C102" s="7">
        <v>2023</v>
      </c>
      <c r="D102" s="69"/>
      <c r="E102" s="69"/>
      <c r="F102" s="69"/>
      <c r="G102" s="66"/>
      <c r="H102" s="69"/>
      <c r="I102" s="66"/>
      <c r="J102" s="69"/>
      <c r="K102" s="69"/>
      <c r="L102" s="80"/>
      <c r="M102" s="69"/>
      <c r="N102" s="69"/>
      <c r="O102" s="65"/>
      <c r="P102" s="65"/>
      <c r="Q102" s="17" t="s">
        <v>456</v>
      </c>
      <c r="R102" s="102" t="s">
        <v>5603</v>
      </c>
      <c r="S102" s="81" t="s">
        <v>5604</v>
      </c>
      <c r="T102" s="69" t="s">
        <v>5492</v>
      </c>
      <c r="U102" s="66"/>
      <c r="V102" s="66"/>
      <c r="W102" s="18">
        <v>45280</v>
      </c>
      <c r="Y102" s="201">
        <v>1000</v>
      </c>
      <c r="Z102" s="196"/>
      <c r="AA102" s="69"/>
      <c r="AB102" s="69"/>
      <c r="AC102" s="69"/>
      <c r="AD102" s="82"/>
      <c r="AE102" s="83"/>
      <c r="AF102" s="83"/>
      <c r="AG102" s="83"/>
      <c r="AH102" s="83"/>
      <c r="AI102" s="69"/>
      <c r="AJ102" s="69"/>
      <c r="AK102" s="84"/>
      <c r="AL102" s="85"/>
      <c r="AM102" s="69"/>
      <c r="AN102" s="86"/>
      <c r="AO102" s="87"/>
    </row>
    <row r="103" spans="1:41" ht="25" customHeight="1" x14ac:dyDescent="0.3">
      <c r="A103" s="79"/>
      <c r="B103" s="63">
        <v>589</v>
      </c>
      <c r="C103" s="7">
        <v>2023</v>
      </c>
      <c r="D103" s="69"/>
      <c r="E103" s="69"/>
      <c r="F103" s="69"/>
      <c r="G103" s="66"/>
      <c r="H103" s="69"/>
      <c r="I103" s="66"/>
      <c r="J103" s="69"/>
      <c r="K103" s="69"/>
      <c r="L103" s="80"/>
      <c r="M103" s="69"/>
      <c r="N103" s="69"/>
      <c r="O103" s="65"/>
      <c r="P103" s="65"/>
      <c r="Q103" s="17" t="s">
        <v>456</v>
      </c>
      <c r="R103" s="102" t="s">
        <v>5605</v>
      </c>
      <c r="S103" s="81">
        <v>42443574830</v>
      </c>
      <c r="T103" s="69" t="s">
        <v>5492</v>
      </c>
      <c r="U103" s="66"/>
      <c r="V103" s="66"/>
      <c r="W103" s="18">
        <v>45280</v>
      </c>
      <c r="Y103" s="201">
        <v>1000</v>
      </c>
      <c r="Z103" s="196"/>
      <c r="AA103" s="69"/>
      <c r="AB103" s="69"/>
      <c r="AC103" s="69"/>
      <c r="AD103" s="82"/>
      <c r="AE103" s="83"/>
      <c r="AF103" s="83"/>
      <c r="AG103" s="83"/>
      <c r="AH103" s="83"/>
      <c r="AI103" s="69"/>
      <c r="AJ103" s="69"/>
      <c r="AK103" s="84"/>
      <c r="AL103" s="85"/>
      <c r="AM103" s="69"/>
      <c r="AN103" s="86"/>
      <c r="AO103" s="87"/>
    </row>
    <row r="104" spans="1:41" ht="25" customHeight="1" x14ac:dyDescent="0.3">
      <c r="A104" s="79"/>
      <c r="B104" s="63">
        <v>575</v>
      </c>
      <c r="C104" s="7">
        <v>2023</v>
      </c>
      <c r="D104" s="69"/>
      <c r="E104" s="69"/>
      <c r="F104" s="69"/>
      <c r="G104" s="66"/>
      <c r="H104" s="69"/>
      <c r="I104" s="66"/>
      <c r="J104" s="69"/>
      <c r="K104" s="69"/>
      <c r="L104" s="80"/>
      <c r="M104" s="69"/>
      <c r="N104" s="69"/>
      <c r="O104" s="65"/>
      <c r="P104" s="65"/>
      <c r="Q104" s="17" t="s">
        <v>456</v>
      </c>
      <c r="R104" s="102" t="s">
        <v>5606</v>
      </c>
      <c r="S104" s="81" t="s">
        <v>5607</v>
      </c>
      <c r="T104" s="69" t="s">
        <v>5492</v>
      </c>
      <c r="U104" s="66"/>
      <c r="V104" s="66"/>
      <c r="W104" s="18">
        <v>45280</v>
      </c>
      <c r="Y104" s="201">
        <v>1000</v>
      </c>
      <c r="Z104" s="196"/>
      <c r="AA104" s="69"/>
      <c r="AB104" s="69"/>
      <c r="AC104" s="69"/>
      <c r="AD104" s="82"/>
      <c r="AE104" s="83"/>
      <c r="AF104" s="83"/>
      <c r="AG104" s="83"/>
      <c r="AH104" s="83"/>
      <c r="AI104" s="69"/>
      <c r="AJ104" s="69"/>
      <c r="AK104" s="84"/>
      <c r="AL104" s="85"/>
      <c r="AM104" s="69"/>
      <c r="AN104" s="86"/>
      <c r="AO104" s="87"/>
    </row>
    <row r="105" spans="1:41" ht="25" customHeight="1" x14ac:dyDescent="0.3">
      <c r="A105" s="79"/>
      <c r="B105" s="63">
        <v>576</v>
      </c>
      <c r="C105" s="7">
        <v>2023</v>
      </c>
      <c r="D105" s="69"/>
      <c r="E105" s="69"/>
      <c r="F105" s="69"/>
      <c r="G105" s="66"/>
      <c r="H105" s="69"/>
      <c r="I105" s="66"/>
      <c r="J105" s="69"/>
      <c r="K105" s="69"/>
      <c r="L105" s="80"/>
      <c r="M105" s="69"/>
      <c r="N105" s="69"/>
      <c r="O105" s="65"/>
      <c r="P105" s="65"/>
      <c r="Q105" s="17" t="s">
        <v>456</v>
      </c>
      <c r="R105" s="102" t="s">
        <v>5608</v>
      </c>
      <c r="S105" s="81" t="s">
        <v>5609</v>
      </c>
      <c r="T105" s="69" t="s">
        <v>5492</v>
      </c>
      <c r="U105" s="66"/>
      <c r="V105" s="66"/>
      <c r="W105" s="18">
        <v>45280</v>
      </c>
      <c r="Y105" s="201">
        <v>1000</v>
      </c>
      <c r="Z105" s="196"/>
      <c r="AA105" s="69"/>
      <c r="AB105" s="69"/>
      <c r="AC105" s="69"/>
      <c r="AD105" s="82"/>
      <c r="AE105" s="83"/>
      <c r="AF105" s="83"/>
      <c r="AG105" s="83"/>
      <c r="AH105" s="83"/>
      <c r="AI105" s="69"/>
      <c r="AJ105" s="69"/>
      <c r="AK105" s="84"/>
      <c r="AL105" s="85"/>
      <c r="AM105" s="69"/>
      <c r="AN105" s="86"/>
      <c r="AO105" s="87"/>
    </row>
    <row r="106" spans="1:41" ht="25" customHeight="1" x14ac:dyDescent="0.3">
      <c r="A106" s="79"/>
      <c r="B106" s="63">
        <v>577</v>
      </c>
      <c r="C106" s="7">
        <v>2023</v>
      </c>
      <c r="D106" s="69"/>
      <c r="E106" s="69"/>
      <c r="F106" s="69"/>
      <c r="G106" s="66"/>
      <c r="H106" s="69"/>
      <c r="I106" s="66"/>
      <c r="J106" s="69"/>
      <c r="K106" s="69"/>
      <c r="L106" s="80"/>
      <c r="M106" s="69"/>
      <c r="N106" s="69"/>
      <c r="O106" s="65"/>
      <c r="P106" s="65"/>
      <c r="Q106" s="17" t="s">
        <v>456</v>
      </c>
      <c r="R106" s="102" t="s">
        <v>5610</v>
      </c>
      <c r="S106" s="81" t="s">
        <v>5611</v>
      </c>
      <c r="T106" s="69" t="s">
        <v>5492</v>
      </c>
      <c r="U106" s="66"/>
      <c r="V106" s="66"/>
      <c r="W106" s="18">
        <v>45280</v>
      </c>
      <c r="Y106" s="201">
        <v>1000</v>
      </c>
      <c r="Z106" s="196"/>
      <c r="AA106" s="69"/>
      <c r="AB106" s="69"/>
      <c r="AC106" s="69"/>
      <c r="AD106" s="82"/>
      <c r="AE106" s="83"/>
      <c r="AF106" s="83"/>
      <c r="AG106" s="83"/>
      <c r="AH106" s="83"/>
      <c r="AI106" s="69"/>
      <c r="AJ106" s="69"/>
      <c r="AK106" s="84"/>
      <c r="AL106" s="85"/>
      <c r="AM106" s="69"/>
      <c r="AN106" s="86"/>
      <c r="AO106" s="87"/>
    </row>
    <row r="107" spans="1:41" ht="25" customHeight="1" x14ac:dyDescent="0.3">
      <c r="A107" s="79"/>
      <c r="B107" s="63">
        <v>578</v>
      </c>
      <c r="C107" s="7">
        <v>2023</v>
      </c>
      <c r="D107" s="69"/>
      <c r="E107" s="69"/>
      <c r="F107" s="69"/>
      <c r="G107" s="66"/>
      <c r="H107" s="69"/>
      <c r="I107" s="66"/>
      <c r="J107" s="69"/>
      <c r="K107" s="69"/>
      <c r="L107" s="80"/>
      <c r="M107" s="69"/>
      <c r="N107" s="69"/>
      <c r="O107" s="65"/>
      <c r="P107" s="65"/>
      <c r="Q107" s="17" t="s">
        <v>456</v>
      </c>
      <c r="R107" s="102" t="s">
        <v>5612</v>
      </c>
      <c r="S107" s="81" t="s">
        <v>5613</v>
      </c>
      <c r="T107" s="69" t="s">
        <v>5492</v>
      </c>
      <c r="U107" s="66"/>
      <c r="V107" s="66"/>
      <c r="W107" s="18">
        <v>45280</v>
      </c>
      <c r="Y107" s="201">
        <v>1000</v>
      </c>
      <c r="Z107" s="196"/>
      <c r="AA107" s="69"/>
      <c r="AB107" s="69"/>
      <c r="AC107" s="69"/>
      <c r="AD107" s="82"/>
      <c r="AE107" s="83"/>
      <c r="AF107" s="83"/>
      <c r="AG107" s="83"/>
      <c r="AH107" s="83"/>
      <c r="AI107" s="69"/>
      <c r="AJ107" s="69"/>
      <c r="AK107" s="84"/>
      <c r="AL107" s="85"/>
      <c r="AM107" s="69"/>
      <c r="AN107" s="86"/>
      <c r="AO107" s="87"/>
    </row>
    <row r="108" spans="1:41" ht="25" customHeight="1" x14ac:dyDescent="0.3">
      <c r="A108" s="79"/>
      <c r="B108" s="63">
        <v>579</v>
      </c>
      <c r="C108" s="7">
        <v>2023</v>
      </c>
      <c r="D108" s="69"/>
      <c r="E108" s="69"/>
      <c r="F108" s="69"/>
      <c r="G108" s="66"/>
      <c r="H108" s="69"/>
      <c r="I108" s="66"/>
      <c r="J108" s="69"/>
      <c r="K108" s="69"/>
      <c r="L108" s="80"/>
      <c r="M108" s="69"/>
      <c r="N108" s="69"/>
      <c r="O108" s="65"/>
      <c r="P108" s="65"/>
      <c r="Q108" s="17" t="s">
        <v>456</v>
      </c>
      <c r="R108" s="102" t="s">
        <v>5614</v>
      </c>
      <c r="S108" s="81" t="s">
        <v>5615</v>
      </c>
      <c r="T108" s="69" t="s">
        <v>5492</v>
      </c>
      <c r="U108" s="66"/>
      <c r="V108" s="66"/>
      <c r="W108" s="18">
        <v>45280</v>
      </c>
      <c r="Y108" s="201">
        <v>1000</v>
      </c>
      <c r="Z108" s="196"/>
      <c r="AA108" s="69"/>
      <c r="AB108" s="69"/>
      <c r="AC108" s="69"/>
      <c r="AD108" s="82"/>
      <c r="AE108" s="83"/>
      <c r="AF108" s="83"/>
      <c r="AG108" s="83"/>
      <c r="AH108" s="83"/>
      <c r="AI108" s="69"/>
      <c r="AJ108" s="69"/>
      <c r="AK108" s="84"/>
      <c r="AL108" s="85"/>
      <c r="AM108" s="69"/>
      <c r="AN108" s="86"/>
      <c r="AO108" s="87"/>
    </row>
    <row r="109" spans="1:41" ht="25" customHeight="1" x14ac:dyDescent="0.3">
      <c r="A109" s="79"/>
      <c r="B109" s="63">
        <v>580</v>
      </c>
      <c r="C109" s="7">
        <v>2023</v>
      </c>
      <c r="D109" s="69"/>
      <c r="E109" s="69"/>
      <c r="F109" s="69"/>
      <c r="G109" s="66"/>
      <c r="H109" s="69"/>
      <c r="I109" s="66"/>
      <c r="J109" s="69"/>
      <c r="K109" s="69"/>
      <c r="L109" s="80"/>
      <c r="M109" s="69"/>
      <c r="N109" s="69"/>
      <c r="O109" s="65"/>
      <c r="P109" s="65"/>
      <c r="Q109" s="17" t="s">
        <v>456</v>
      </c>
      <c r="R109" s="102" t="s">
        <v>5616</v>
      </c>
      <c r="S109" s="81" t="s">
        <v>5617</v>
      </c>
      <c r="T109" s="69" t="s">
        <v>5492</v>
      </c>
      <c r="U109" s="66"/>
      <c r="V109" s="66"/>
      <c r="W109" s="18">
        <v>45280</v>
      </c>
      <c r="Y109" s="201">
        <v>1000</v>
      </c>
      <c r="Z109" s="196"/>
      <c r="AA109" s="69"/>
      <c r="AB109" s="69"/>
      <c r="AC109" s="69"/>
      <c r="AD109" s="82"/>
      <c r="AE109" s="83"/>
      <c r="AF109" s="83"/>
      <c r="AG109" s="83"/>
      <c r="AH109" s="83"/>
      <c r="AI109" s="69"/>
      <c r="AJ109" s="69"/>
      <c r="AK109" s="84"/>
      <c r="AL109" s="85"/>
      <c r="AM109" s="69"/>
      <c r="AN109" s="86"/>
      <c r="AO109" s="87"/>
    </row>
    <row r="110" spans="1:41" ht="25" customHeight="1" x14ac:dyDescent="0.3">
      <c r="A110" s="79"/>
      <c r="B110" s="63">
        <v>581</v>
      </c>
      <c r="C110" s="7">
        <v>2023</v>
      </c>
      <c r="D110" s="69"/>
      <c r="E110" s="69"/>
      <c r="F110" s="69"/>
      <c r="G110" s="66"/>
      <c r="H110" s="69"/>
      <c r="I110" s="66"/>
      <c r="J110" s="69"/>
      <c r="K110" s="69"/>
      <c r="L110" s="80"/>
      <c r="M110" s="69"/>
      <c r="N110" s="69"/>
      <c r="O110" s="65"/>
      <c r="P110" s="65"/>
      <c r="Q110" s="17" t="s">
        <v>456</v>
      </c>
      <c r="R110" s="102" t="s">
        <v>5618</v>
      </c>
      <c r="S110" s="81">
        <v>46725159826</v>
      </c>
      <c r="T110" s="69" t="s">
        <v>5492</v>
      </c>
      <c r="U110" s="66"/>
      <c r="V110" s="66"/>
      <c r="W110" s="18">
        <v>45280</v>
      </c>
      <c r="Y110" s="201">
        <v>1000</v>
      </c>
      <c r="Z110" s="196"/>
      <c r="AA110" s="69"/>
      <c r="AB110" s="69"/>
      <c r="AC110" s="69"/>
      <c r="AD110" s="82"/>
      <c r="AE110" s="83"/>
      <c r="AF110" s="83"/>
      <c r="AG110" s="83"/>
      <c r="AH110" s="83"/>
      <c r="AI110" s="69"/>
      <c r="AJ110" s="69"/>
      <c r="AK110" s="84"/>
      <c r="AL110" s="85"/>
      <c r="AM110" s="69"/>
      <c r="AN110" s="86"/>
      <c r="AO110" s="87"/>
    </row>
    <row r="111" spans="1:41" ht="25" customHeight="1" x14ac:dyDescent="0.3">
      <c r="A111" s="79"/>
      <c r="B111" s="63">
        <v>582</v>
      </c>
      <c r="C111" s="7">
        <v>2023</v>
      </c>
      <c r="D111" s="69"/>
      <c r="E111" s="69"/>
      <c r="F111" s="69"/>
      <c r="G111" s="66"/>
      <c r="H111" s="69"/>
      <c r="I111" s="66"/>
      <c r="J111" s="69"/>
      <c r="K111" s="69"/>
      <c r="L111" s="80"/>
      <c r="M111" s="69"/>
      <c r="N111" s="69"/>
      <c r="O111" s="65"/>
      <c r="P111" s="65"/>
      <c r="Q111" s="17" t="s">
        <v>456</v>
      </c>
      <c r="R111" s="102" t="s">
        <v>5619</v>
      </c>
      <c r="S111" s="81" t="s">
        <v>5620</v>
      </c>
      <c r="T111" s="69" t="s">
        <v>5492</v>
      </c>
      <c r="U111" s="66"/>
      <c r="V111" s="66"/>
      <c r="W111" s="18">
        <v>45280</v>
      </c>
      <c r="Y111" s="201">
        <v>1000</v>
      </c>
      <c r="Z111" s="196"/>
      <c r="AA111" s="69"/>
      <c r="AB111" s="69"/>
      <c r="AC111" s="69"/>
      <c r="AD111" s="82"/>
      <c r="AE111" s="83"/>
      <c r="AF111" s="83"/>
      <c r="AG111" s="83"/>
      <c r="AH111" s="83"/>
      <c r="AI111" s="69"/>
      <c r="AJ111" s="69"/>
      <c r="AK111" s="84"/>
      <c r="AL111" s="85"/>
      <c r="AM111" s="69"/>
      <c r="AN111" s="86"/>
      <c r="AO111" s="87"/>
    </row>
    <row r="112" spans="1:41" ht="25" customHeight="1" x14ac:dyDescent="0.3">
      <c r="A112" s="79"/>
      <c r="B112" s="63">
        <v>583</v>
      </c>
      <c r="C112" s="7">
        <v>2023</v>
      </c>
      <c r="D112" s="69"/>
      <c r="E112" s="69"/>
      <c r="F112" s="69"/>
      <c r="G112" s="66"/>
      <c r="H112" s="69"/>
      <c r="I112" s="66"/>
      <c r="J112" s="69"/>
      <c r="K112" s="69"/>
      <c r="L112" s="80"/>
      <c r="M112" s="69"/>
      <c r="N112" s="69"/>
      <c r="O112" s="65"/>
      <c r="P112" s="65"/>
      <c r="Q112" s="17" t="s">
        <v>456</v>
      </c>
      <c r="R112" s="102" t="s">
        <v>5621</v>
      </c>
      <c r="S112" s="81" t="s">
        <v>5622</v>
      </c>
      <c r="T112" s="69" t="s">
        <v>5492</v>
      </c>
      <c r="U112" s="66"/>
      <c r="V112" s="66"/>
      <c r="W112" s="18">
        <v>45280</v>
      </c>
      <c r="Y112" s="201">
        <v>1000</v>
      </c>
      <c r="Z112" s="196"/>
      <c r="AA112" s="69"/>
      <c r="AB112" s="69"/>
      <c r="AC112" s="69"/>
      <c r="AD112" s="82"/>
      <c r="AE112" s="83"/>
      <c r="AF112" s="83"/>
      <c r="AG112" s="83"/>
      <c r="AH112" s="83"/>
      <c r="AI112" s="69"/>
      <c r="AJ112" s="69"/>
      <c r="AK112" s="84"/>
      <c r="AL112" s="85"/>
      <c r="AM112" s="69"/>
      <c r="AN112" s="86"/>
      <c r="AO112" s="87"/>
    </row>
    <row r="113" spans="1:41" ht="25" customHeight="1" x14ac:dyDescent="0.3">
      <c r="A113" s="79"/>
      <c r="B113" s="63">
        <v>584</v>
      </c>
      <c r="C113" s="7">
        <v>2023</v>
      </c>
      <c r="D113" s="69"/>
      <c r="E113" s="69"/>
      <c r="F113" s="69"/>
      <c r="G113" s="66"/>
      <c r="H113" s="69"/>
      <c r="I113" s="66"/>
      <c r="J113" s="69"/>
      <c r="K113" s="69"/>
      <c r="L113" s="80"/>
      <c r="M113" s="69"/>
      <c r="N113" s="69"/>
      <c r="O113" s="65"/>
      <c r="P113" s="65"/>
      <c r="Q113" s="17" t="s">
        <v>456</v>
      </c>
      <c r="R113" s="102" t="s">
        <v>5623</v>
      </c>
      <c r="S113" s="81" t="s">
        <v>5624</v>
      </c>
      <c r="T113" s="69" t="s">
        <v>5492</v>
      </c>
      <c r="U113" s="66"/>
      <c r="V113" s="66"/>
      <c r="W113" s="18">
        <v>45280</v>
      </c>
      <c r="Y113" s="201">
        <v>1000</v>
      </c>
      <c r="Z113" s="196"/>
      <c r="AA113" s="69"/>
      <c r="AB113" s="69"/>
      <c r="AC113" s="69"/>
      <c r="AD113" s="82"/>
      <c r="AE113" s="83"/>
      <c r="AF113" s="83"/>
      <c r="AG113" s="83"/>
      <c r="AH113" s="83"/>
      <c r="AI113" s="69"/>
      <c r="AJ113" s="69"/>
      <c r="AK113" s="84"/>
      <c r="AL113" s="85"/>
      <c r="AM113" s="69"/>
      <c r="AN113" s="86"/>
      <c r="AO113" s="87"/>
    </row>
    <row r="114" spans="1:41" ht="25" customHeight="1" x14ac:dyDescent="0.3">
      <c r="A114" s="79"/>
      <c r="B114" s="63">
        <v>585</v>
      </c>
      <c r="C114" s="7">
        <v>2023</v>
      </c>
      <c r="D114" s="69"/>
      <c r="E114" s="69"/>
      <c r="F114" s="69"/>
      <c r="G114" s="66"/>
      <c r="H114" s="69"/>
      <c r="I114" s="66"/>
      <c r="J114" s="69"/>
      <c r="K114" s="69"/>
      <c r="L114" s="80"/>
      <c r="M114" s="69"/>
      <c r="N114" s="69"/>
      <c r="O114" s="65"/>
      <c r="P114" s="65"/>
      <c r="Q114" s="17" t="s">
        <v>456</v>
      </c>
      <c r="R114" s="102" t="s">
        <v>5625</v>
      </c>
      <c r="S114" s="81">
        <v>46139006899</v>
      </c>
      <c r="T114" s="69" t="s">
        <v>5492</v>
      </c>
      <c r="U114" s="66"/>
      <c r="V114" s="66"/>
      <c r="W114" s="18">
        <v>45280</v>
      </c>
      <c r="Y114" s="201">
        <v>1000</v>
      </c>
      <c r="Z114" s="196"/>
      <c r="AA114" s="69"/>
      <c r="AB114" s="69"/>
      <c r="AC114" s="69"/>
      <c r="AD114" s="82"/>
      <c r="AE114" s="83"/>
      <c r="AF114" s="83"/>
      <c r="AG114" s="83"/>
      <c r="AH114" s="83"/>
      <c r="AI114" s="69"/>
      <c r="AJ114" s="69"/>
      <c r="AK114" s="84"/>
      <c r="AL114" s="85"/>
      <c r="AM114" s="69"/>
      <c r="AN114" s="86"/>
      <c r="AO114" s="87"/>
    </row>
    <row r="115" spans="1:41" ht="25" customHeight="1" x14ac:dyDescent="0.3">
      <c r="A115" s="79"/>
      <c r="B115" s="63">
        <v>586</v>
      </c>
      <c r="C115" s="7">
        <v>2023</v>
      </c>
      <c r="D115" s="69"/>
      <c r="E115" s="69"/>
      <c r="F115" s="69"/>
      <c r="G115" s="66"/>
      <c r="H115" s="69"/>
      <c r="I115" s="66"/>
      <c r="J115" s="69"/>
      <c r="K115" s="69"/>
      <c r="L115" s="80"/>
      <c r="M115" s="69"/>
      <c r="N115" s="69"/>
      <c r="O115" s="65"/>
      <c r="P115" s="65"/>
      <c r="Q115" s="17" t="s">
        <v>456</v>
      </c>
      <c r="R115" s="102" t="s">
        <v>5626</v>
      </c>
      <c r="S115" s="81">
        <v>44980449832</v>
      </c>
      <c r="T115" s="69" t="s">
        <v>5492</v>
      </c>
      <c r="U115" s="66"/>
      <c r="V115" s="66"/>
      <c r="W115" s="18">
        <v>45280</v>
      </c>
      <c r="Y115" s="201">
        <v>1000</v>
      </c>
      <c r="Z115" s="196"/>
      <c r="AA115" s="69"/>
      <c r="AB115" s="69"/>
      <c r="AC115" s="69"/>
      <c r="AD115" s="82"/>
      <c r="AE115" s="83"/>
      <c r="AF115" s="83"/>
      <c r="AG115" s="83"/>
      <c r="AH115" s="83"/>
      <c r="AI115" s="69"/>
      <c r="AJ115" s="69"/>
      <c r="AK115" s="84"/>
      <c r="AL115" s="85"/>
      <c r="AM115" s="69"/>
      <c r="AN115" s="86"/>
      <c r="AO115" s="87"/>
    </row>
    <row r="116" spans="1:41" ht="25" customHeight="1" x14ac:dyDescent="0.3">
      <c r="A116" s="79"/>
      <c r="B116" s="63">
        <v>587</v>
      </c>
      <c r="C116" s="7">
        <v>2023</v>
      </c>
      <c r="D116" s="69"/>
      <c r="E116" s="69"/>
      <c r="F116" s="69"/>
      <c r="G116" s="66"/>
      <c r="H116" s="69"/>
      <c r="I116" s="66"/>
      <c r="J116" s="69"/>
      <c r="K116" s="69"/>
      <c r="L116" s="80"/>
      <c r="M116" s="69"/>
      <c r="N116" s="69"/>
      <c r="O116" s="65"/>
      <c r="P116" s="65"/>
      <c r="Q116" s="17" t="s">
        <v>456</v>
      </c>
      <c r="R116" s="102" t="s">
        <v>5627</v>
      </c>
      <c r="S116" s="81" t="s">
        <v>5628</v>
      </c>
      <c r="T116" s="69" t="s">
        <v>5492</v>
      </c>
      <c r="U116" s="66"/>
      <c r="V116" s="66"/>
      <c r="W116" s="18">
        <v>45280</v>
      </c>
      <c r="Y116" s="201">
        <v>1000</v>
      </c>
      <c r="Z116" s="196"/>
      <c r="AA116" s="69"/>
      <c r="AB116" s="69"/>
      <c r="AC116" s="69"/>
      <c r="AD116" s="82"/>
      <c r="AE116" s="83"/>
      <c r="AF116" s="83"/>
      <c r="AG116" s="83"/>
      <c r="AH116" s="83"/>
      <c r="AI116" s="69"/>
      <c r="AJ116" s="69"/>
      <c r="AK116" s="84"/>
      <c r="AL116" s="85"/>
      <c r="AM116" s="69"/>
      <c r="AN116" s="86"/>
      <c r="AO116" s="87"/>
    </row>
    <row r="117" spans="1:41" ht="25" customHeight="1" x14ac:dyDescent="0.3">
      <c r="A117" s="79"/>
      <c r="B117" s="103">
        <v>588</v>
      </c>
      <c r="C117" s="7">
        <v>2023</v>
      </c>
      <c r="D117" s="69"/>
      <c r="E117" s="69"/>
      <c r="F117" s="69"/>
      <c r="G117" s="66"/>
      <c r="H117" s="69"/>
      <c r="I117" s="66"/>
      <c r="J117" s="69"/>
      <c r="K117" s="69"/>
      <c r="L117" s="80"/>
      <c r="M117" s="69"/>
      <c r="N117" s="69"/>
      <c r="O117" s="65"/>
      <c r="P117" s="65"/>
      <c r="Q117" s="17" t="s">
        <v>456</v>
      </c>
      <c r="R117" s="102" t="s">
        <v>5629</v>
      </c>
      <c r="S117" s="81">
        <v>18501186716</v>
      </c>
      <c r="T117" s="69" t="s">
        <v>5492</v>
      </c>
      <c r="U117" s="66"/>
      <c r="V117" s="66"/>
      <c r="W117" s="18">
        <v>45280</v>
      </c>
      <c r="Y117" s="201">
        <v>1000</v>
      </c>
      <c r="Z117" s="196"/>
      <c r="AA117" s="69"/>
      <c r="AB117" s="69"/>
      <c r="AC117" s="69"/>
      <c r="AD117" s="82"/>
      <c r="AE117" s="83"/>
      <c r="AF117" s="83"/>
      <c r="AG117" s="83"/>
      <c r="AH117" s="83"/>
      <c r="AI117" s="69"/>
      <c r="AJ117" s="69"/>
      <c r="AK117" s="84"/>
      <c r="AL117" s="85"/>
      <c r="AM117" s="69"/>
      <c r="AN117" s="86"/>
      <c r="AO117" s="87"/>
    </row>
    <row r="118" spans="1:41" ht="25" customHeight="1" x14ac:dyDescent="0.3">
      <c r="A118" s="5"/>
      <c r="B118" s="108">
        <v>595</v>
      </c>
      <c r="C118" s="7">
        <v>2023</v>
      </c>
      <c r="D118" s="7"/>
      <c r="E118" s="7"/>
      <c r="F118" s="7"/>
      <c r="G118" s="8"/>
      <c r="H118" s="7"/>
      <c r="I118" s="8"/>
      <c r="J118" s="7"/>
      <c r="K118" s="7"/>
      <c r="L118" s="6"/>
      <c r="M118" s="7"/>
      <c r="N118" s="7"/>
      <c r="O118" s="17"/>
      <c r="P118" s="17"/>
      <c r="Q118" s="17" t="s">
        <v>456</v>
      </c>
      <c r="R118" s="104" t="s">
        <v>5630</v>
      </c>
      <c r="S118" s="105">
        <v>39652313831</v>
      </c>
      <c r="T118" s="7" t="s">
        <v>5502</v>
      </c>
      <c r="U118" s="8"/>
      <c r="V118" s="8"/>
      <c r="W118" s="18">
        <v>45280</v>
      </c>
      <c r="Y118" s="201">
        <v>1000</v>
      </c>
      <c r="Z118" s="196"/>
      <c r="AA118" s="7"/>
      <c r="AB118" s="7"/>
      <c r="AC118" s="7"/>
      <c r="AD118" s="9"/>
      <c r="AE118" s="4"/>
      <c r="AF118" s="4"/>
      <c r="AG118" s="4"/>
      <c r="AH118" s="4"/>
      <c r="AI118" s="7"/>
      <c r="AJ118" s="7"/>
      <c r="AK118" s="10"/>
      <c r="AL118" s="11"/>
      <c r="AM118" s="7"/>
      <c r="AN118" s="12"/>
      <c r="AO118" s="33"/>
    </row>
    <row r="119" spans="1:41" ht="25" customHeight="1" x14ac:dyDescent="0.3">
      <c r="A119" s="5"/>
      <c r="B119" s="109">
        <v>596</v>
      </c>
      <c r="C119" s="7">
        <v>2023</v>
      </c>
      <c r="D119" s="7"/>
      <c r="E119" s="7"/>
      <c r="F119" s="7"/>
      <c r="G119" s="8"/>
      <c r="H119" s="7"/>
      <c r="I119" s="8"/>
      <c r="J119" s="7"/>
      <c r="K119" s="7"/>
      <c r="L119" s="6"/>
      <c r="M119" s="7"/>
      <c r="N119" s="7"/>
      <c r="O119" s="17"/>
      <c r="P119" s="17"/>
      <c r="Q119" s="17" t="s">
        <v>456</v>
      </c>
      <c r="R119" s="104" t="s">
        <v>5631</v>
      </c>
      <c r="S119" s="105" t="s">
        <v>5632</v>
      </c>
      <c r="T119" s="7" t="s">
        <v>5502</v>
      </c>
      <c r="U119" s="8"/>
      <c r="V119" s="8"/>
      <c r="W119" s="18">
        <v>45280</v>
      </c>
      <c r="Y119" s="201">
        <v>1000</v>
      </c>
      <c r="Z119" s="196"/>
      <c r="AA119" s="7"/>
      <c r="AB119" s="7"/>
      <c r="AC119" s="7"/>
      <c r="AD119" s="9"/>
      <c r="AE119" s="4"/>
      <c r="AF119" s="4"/>
      <c r="AG119" s="4"/>
      <c r="AH119" s="4"/>
      <c r="AI119" s="7"/>
      <c r="AJ119" s="7"/>
      <c r="AK119" s="10"/>
      <c r="AL119" s="11"/>
      <c r="AM119" s="7"/>
      <c r="AN119" s="12"/>
      <c r="AO119" s="33"/>
    </row>
    <row r="120" spans="1:41" ht="25" customHeight="1" x14ac:dyDescent="0.3">
      <c r="A120" s="5"/>
      <c r="B120" s="109">
        <v>597</v>
      </c>
      <c r="C120" s="7">
        <v>2023</v>
      </c>
      <c r="D120" s="7"/>
      <c r="E120" s="7"/>
      <c r="F120" s="7"/>
      <c r="G120" s="8"/>
      <c r="H120" s="7"/>
      <c r="I120" s="8"/>
      <c r="J120" s="7"/>
      <c r="K120" s="7"/>
      <c r="L120" s="6"/>
      <c r="M120" s="7"/>
      <c r="N120" s="7"/>
      <c r="O120" s="17"/>
      <c r="P120" s="17"/>
      <c r="Q120" s="17" t="s">
        <v>456</v>
      </c>
      <c r="R120" s="104" t="s">
        <v>5633</v>
      </c>
      <c r="S120" s="105" t="s">
        <v>5634</v>
      </c>
      <c r="T120" s="7" t="s">
        <v>5502</v>
      </c>
      <c r="U120" s="8"/>
      <c r="V120" s="8"/>
      <c r="W120" s="18">
        <v>45280</v>
      </c>
      <c r="Y120" s="201">
        <v>1000</v>
      </c>
      <c r="Z120" s="196"/>
      <c r="AA120" s="7"/>
      <c r="AB120" s="7"/>
      <c r="AC120" s="7"/>
      <c r="AD120" s="9"/>
      <c r="AE120" s="4"/>
      <c r="AF120" s="4"/>
      <c r="AG120" s="4"/>
      <c r="AH120" s="4"/>
      <c r="AI120" s="7"/>
      <c r="AJ120" s="7"/>
      <c r="AK120" s="10"/>
      <c r="AL120" s="11"/>
      <c r="AM120" s="7"/>
      <c r="AN120" s="12"/>
      <c r="AO120" s="33"/>
    </row>
    <row r="121" spans="1:41" ht="25" customHeight="1" x14ac:dyDescent="0.3">
      <c r="A121" s="5"/>
      <c r="B121" s="109">
        <v>598</v>
      </c>
      <c r="C121" s="7">
        <v>2023</v>
      </c>
      <c r="D121" s="7"/>
      <c r="E121" s="7"/>
      <c r="F121" s="7"/>
      <c r="G121" s="8"/>
      <c r="H121" s="7"/>
      <c r="I121" s="8"/>
      <c r="J121" s="7"/>
      <c r="K121" s="7"/>
      <c r="L121" s="6"/>
      <c r="M121" s="7"/>
      <c r="N121" s="7"/>
      <c r="O121" s="17"/>
      <c r="P121" s="17"/>
      <c r="Q121" s="17" t="s">
        <v>456</v>
      </c>
      <c r="R121" s="104" t="s">
        <v>5635</v>
      </c>
      <c r="S121" s="105">
        <v>71582343128</v>
      </c>
      <c r="T121" s="7" t="s">
        <v>5502</v>
      </c>
      <c r="U121" s="8"/>
      <c r="V121" s="8"/>
      <c r="W121" s="18">
        <v>45280</v>
      </c>
      <c r="Y121" s="201">
        <v>1000</v>
      </c>
      <c r="Z121" s="196"/>
      <c r="AA121" s="7"/>
      <c r="AB121" s="7"/>
      <c r="AC121" s="7"/>
      <c r="AD121" s="9"/>
      <c r="AE121" s="4"/>
      <c r="AF121" s="4"/>
      <c r="AG121" s="4"/>
      <c r="AH121" s="4"/>
      <c r="AI121" s="7"/>
      <c r="AJ121" s="7"/>
      <c r="AK121" s="10"/>
      <c r="AL121" s="11"/>
      <c r="AM121" s="7"/>
      <c r="AN121" s="12"/>
      <c r="AO121" s="33"/>
    </row>
    <row r="122" spans="1:41" ht="25" customHeight="1" x14ac:dyDescent="0.3">
      <c r="A122" s="5"/>
      <c r="B122" s="109">
        <v>599</v>
      </c>
      <c r="C122" s="7">
        <v>2023</v>
      </c>
      <c r="D122" s="7"/>
      <c r="E122" s="7"/>
      <c r="F122" s="7"/>
      <c r="G122" s="8"/>
      <c r="H122" s="7"/>
      <c r="I122" s="8"/>
      <c r="J122" s="7"/>
      <c r="K122" s="7"/>
      <c r="L122" s="6"/>
      <c r="M122" s="7"/>
      <c r="N122" s="7"/>
      <c r="O122" s="17"/>
      <c r="P122" s="17"/>
      <c r="Q122" s="17" t="s">
        <v>456</v>
      </c>
      <c r="R122" s="104" t="s">
        <v>5636</v>
      </c>
      <c r="S122" s="105">
        <v>47730119803</v>
      </c>
      <c r="T122" s="7" t="s">
        <v>5502</v>
      </c>
      <c r="U122" s="8"/>
      <c r="V122" s="8"/>
      <c r="W122" s="18">
        <v>45280</v>
      </c>
      <c r="Y122" s="201">
        <v>1000</v>
      </c>
      <c r="Z122" s="196"/>
      <c r="AA122" s="7"/>
      <c r="AB122" s="7"/>
      <c r="AC122" s="7"/>
      <c r="AD122" s="9"/>
      <c r="AE122" s="4"/>
      <c r="AF122" s="4"/>
      <c r="AG122" s="4"/>
      <c r="AH122" s="4"/>
      <c r="AI122" s="7"/>
      <c r="AJ122" s="7"/>
      <c r="AK122" s="10"/>
      <c r="AL122" s="11"/>
      <c r="AM122" s="7"/>
      <c r="AN122" s="12"/>
      <c r="AO122" s="33"/>
    </row>
    <row r="123" spans="1:41" ht="25" customHeight="1" x14ac:dyDescent="0.3">
      <c r="A123" s="5"/>
      <c r="B123" s="110">
        <v>710</v>
      </c>
      <c r="C123" s="7">
        <v>2023</v>
      </c>
      <c r="D123" s="7"/>
      <c r="E123" s="7"/>
      <c r="F123" s="7"/>
      <c r="G123" s="8"/>
      <c r="H123" s="7"/>
      <c r="I123" s="8"/>
      <c r="J123" s="7"/>
      <c r="K123" s="7"/>
      <c r="L123" s="6"/>
      <c r="M123" s="7"/>
      <c r="N123" s="7"/>
      <c r="O123" s="17"/>
      <c r="P123" s="17"/>
      <c r="Q123" s="17" t="s">
        <v>456</v>
      </c>
      <c r="R123" s="104" t="s">
        <v>5637</v>
      </c>
      <c r="S123" s="105" t="s">
        <v>5638</v>
      </c>
      <c r="T123" s="7" t="s">
        <v>5502</v>
      </c>
      <c r="U123" s="8"/>
      <c r="V123" s="8"/>
      <c r="W123" s="18">
        <v>45280</v>
      </c>
      <c r="Y123" s="201">
        <v>1000</v>
      </c>
      <c r="Z123" s="196"/>
      <c r="AA123" s="7"/>
      <c r="AB123" s="7"/>
      <c r="AC123" s="7"/>
      <c r="AD123" s="9"/>
      <c r="AE123" s="4"/>
      <c r="AF123" s="4"/>
      <c r="AG123" s="4"/>
      <c r="AH123" s="4"/>
      <c r="AI123" s="7"/>
      <c r="AJ123" s="7"/>
      <c r="AK123" s="10"/>
      <c r="AL123" s="11"/>
      <c r="AM123" s="7"/>
      <c r="AN123" s="12"/>
      <c r="AO123" s="33"/>
    </row>
    <row r="124" spans="1:41" ht="25" customHeight="1" x14ac:dyDescent="0.3">
      <c r="A124" s="5"/>
      <c r="B124" s="109">
        <v>600</v>
      </c>
      <c r="C124" s="7">
        <v>2023</v>
      </c>
      <c r="D124" s="7"/>
      <c r="E124" s="7"/>
      <c r="F124" s="7"/>
      <c r="G124" s="8"/>
      <c r="H124" s="7"/>
      <c r="I124" s="8"/>
      <c r="J124" s="7"/>
      <c r="K124" s="7"/>
      <c r="L124" s="6"/>
      <c r="M124" s="7"/>
      <c r="N124" s="7"/>
      <c r="O124" s="17"/>
      <c r="P124" s="17"/>
      <c r="Q124" s="17" t="s">
        <v>456</v>
      </c>
      <c r="R124" s="104" t="s">
        <v>5639</v>
      </c>
      <c r="S124" s="105">
        <v>35166481801</v>
      </c>
      <c r="T124" s="7" t="s">
        <v>5502</v>
      </c>
      <c r="U124" s="8"/>
      <c r="V124" s="8"/>
      <c r="W124" s="18">
        <v>45280</v>
      </c>
      <c r="Y124" s="201">
        <v>1000</v>
      </c>
      <c r="Z124" s="196"/>
      <c r="AA124" s="7"/>
      <c r="AB124" s="7"/>
      <c r="AC124" s="7"/>
      <c r="AD124" s="9"/>
      <c r="AE124" s="4"/>
      <c r="AF124" s="4"/>
      <c r="AG124" s="4"/>
      <c r="AH124" s="4"/>
      <c r="AI124" s="7"/>
      <c r="AJ124" s="7"/>
      <c r="AK124" s="10"/>
      <c r="AL124" s="11"/>
      <c r="AM124" s="7"/>
      <c r="AN124" s="12"/>
      <c r="AO124" s="33"/>
    </row>
    <row r="125" spans="1:41" ht="25" customHeight="1" x14ac:dyDescent="0.3">
      <c r="A125" s="5"/>
      <c r="B125" s="109">
        <v>601</v>
      </c>
      <c r="C125" s="7">
        <v>2023</v>
      </c>
      <c r="D125" s="7"/>
      <c r="E125" s="7"/>
      <c r="F125" s="7"/>
      <c r="G125" s="8"/>
      <c r="H125" s="7"/>
      <c r="I125" s="8"/>
      <c r="J125" s="7"/>
      <c r="K125" s="7"/>
      <c r="L125" s="6"/>
      <c r="M125" s="7"/>
      <c r="N125" s="7"/>
      <c r="O125" s="17"/>
      <c r="P125" s="17"/>
      <c r="Q125" s="17" t="s">
        <v>456</v>
      </c>
      <c r="R125" s="104" t="s">
        <v>5640</v>
      </c>
      <c r="S125" s="105">
        <v>49908485865</v>
      </c>
      <c r="T125" s="7" t="s">
        <v>5502</v>
      </c>
      <c r="U125" s="8"/>
      <c r="V125" s="8"/>
      <c r="W125" s="18">
        <v>45280</v>
      </c>
      <c r="Y125" s="201">
        <v>1000</v>
      </c>
      <c r="Z125" s="196"/>
      <c r="AA125" s="7"/>
      <c r="AB125" s="7"/>
      <c r="AC125" s="7"/>
      <c r="AD125" s="9"/>
      <c r="AE125" s="4"/>
      <c r="AF125" s="4"/>
      <c r="AG125" s="4"/>
      <c r="AH125" s="4"/>
      <c r="AI125" s="7"/>
      <c r="AJ125" s="7"/>
      <c r="AK125" s="10"/>
      <c r="AL125" s="11"/>
      <c r="AM125" s="7"/>
      <c r="AN125" s="12"/>
      <c r="AO125" s="33"/>
    </row>
    <row r="126" spans="1:41" ht="25" customHeight="1" x14ac:dyDescent="0.3">
      <c r="A126" s="5"/>
      <c r="B126" s="110">
        <v>602</v>
      </c>
      <c r="C126" s="7">
        <v>2023</v>
      </c>
      <c r="D126" s="7"/>
      <c r="E126" s="7"/>
      <c r="F126" s="7"/>
      <c r="G126" s="8"/>
      <c r="H126" s="7"/>
      <c r="I126" s="8"/>
      <c r="J126" s="7"/>
      <c r="K126" s="7"/>
      <c r="L126" s="6"/>
      <c r="M126" s="7"/>
      <c r="N126" s="7"/>
      <c r="O126" s="17"/>
      <c r="P126" s="17"/>
      <c r="Q126" s="17" t="s">
        <v>456</v>
      </c>
      <c r="R126" s="104" t="s">
        <v>5641</v>
      </c>
      <c r="S126" s="105">
        <v>38544805809</v>
      </c>
      <c r="T126" s="7" t="s">
        <v>5502</v>
      </c>
      <c r="U126" s="8"/>
      <c r="V126" s="8"/>
      <c r="W126" s="18">
        <v>45280</v>
      </c>
      <c r="Y126" s="201">
        <v>1000</v>
      </c>
      <c r="Z126" s="196"/>
      <c r="AA126" s="7"/>
      <c r="AB126" s="7"/>
      <c r="AC126" s="7"/>
      <c r="AD126" s="9"/>
      <c r="AE126" s="4"/>
      <c r="AF126" s="4"/>
      <c r="AG126" s="4"/>
      <c r="AH126" s="4"/>
      <c r="AI126" s="7"/>
      <c r="AJ126" s="7"/>
      <c r="AK126" s="10"/>
      <c r="AL126" s="11"/>
      <c r="AM126" s="7"/>
      <c r="AN126" s="12"/>
      <c r="AO126" s="33"/>
    </row>
    <row r="127" spans="1:41" ht="25" customHeight="1" x14ac:dyDescent="0.3">
      <c r="A127" s="5"/>
      <c r="B127" s="109">
        <v>603</v>
      </c>
      <c r="C127" s="7">
        <v>2023</v>
      </c>
      <c r="D127" s="7"/>
      <c r="E127" s="7"/>
      <c r="F127" s="7"/>
      <c r="G127" s="8"/>
      <c r="H127" s="7"/>
      <c r="I127" s="8"/>
      <c r="J127" s="7"/>
      <c r="K127" s="7"/>
      <c r="L127" s="6"/>
      <c r="M127" s="7"/>
      <c r="N127" s="7"/>
      <c r="O127" s="17"/>
      <c r="P127" s="17"/>
      <c r="Q127" s="17" t="s">
        <v>456</v>
      </c>
      <c r="R127" s="104" t="s">
        <v>5642</v>
      </c>
      <c r="S127" s="105">
        <v>38571640858</v>
      </c>
      <c r="T127" s="7" t="s">
        <v>5502</v>
      </c>
      <c r="U127" s="8"/>
      <c r="V127" s="8"/>
      <c r="W127" s="18">
        <v>45280</v>
      </c>
      <c r="Y127" s="201">
        <v>1000</v>
      </c>
      <c r="Z127" s="196"/>
      <c r="AA127" s="7"/>
      <c r="AB127" s="7"/>
      <c r="AC127" s="7"/>
      <c r="AD127" s="9"/>
      <c r="AE127" s="4"/>
      <c r="AF127" s="4"/>
      <c r="AG127" s="4"/>
      <c r="AH127" s="4"/>
      <c r="AI127" s="7"/>
      <c r="AJ127" s="7"/>
      <c r="AK127" s="10"/>
      <c r="AL127" s="11"/>
      <c r="AM127" s="7"/>
      <c r="AN127" s="12"/>
      <c r="AO127" s="33"/>
    </row>
    <row r="128" spans="1:41" ht="25" customHeight="1" x14ac:dyDescent="0.3">
      <c r="A128" s="5"/>
      <c r="B128" s="109">
        <v>604</v>
      </c>
      <c r="C128" s="7">
        <v>2023</v>
      </c>
      <c r="D128" s="7"/>
      <c r="E128" s="7"/>
      <c r="F128" s="7"/>
      <c r="G128" s="8"/>
      <c r="H128" s="7"/>
      <c r="I128" s="8"/>
      <c r="J128" s="7"/>
      <c r="K128" s="7"/>
      <c r="L128" s="6"/>
      <c r="M128" s="7"/>
      <c r="N128" s="7"/>
      <c r="O128" s="17"/>
      <c r="P128" s="17"/>
      <c r="Q128" s="17" t="s">
        <v>456</v>
      </c>
      <c r="R128" s="104" t="s">
        <v>5643</v>
      </c>
      <c r="S128" s="105" t="s">
        <v>5644</v>
      </c>
      <c r="T128" s="7" t="s">
        <v>5502</v>
      </c>
      <c r="U128" s="8"/>
      <c r="V128" s="8"/>
      <c r="W128" s="18">
        <v>45280</v>
      </c>
      <c r="Y128" s="201">
        <v>1000</v>
      </c>
      <c r="Z128" s="196"/>
      <c r="AA128" s="7"/>
      <c r="AB128" s="7"/>
      <c r="AC128" s="7"/>
      <c r="AD128" s="9"/>
      <c r="AE128" s="4"/>
      <c r="AF128" s="4"/>
      <c r="AG128" s="4"/>
      <c r="AH128" s="4"/>
      <c r="AI128" s="7"/>
      <c r="AJ128" s="7"/>
      <c r="AK128" s="10"/>
      <c r="AL128" s="11"/>
      <c r="AM128" s="7"/>
      <c r="AN128" s="12"/>
      <c r="AO128" s="33"/>
    </row>
    <row r="129" spans="1:41" ht="25" customHeight="1" x14ac:dyDescent="0.3">
      <c r="A129" s="5"/>
      <c r="B129" s="109">
        <v>606</v>
      </c>
      <c r="C129" s="7">
        <v>2023</v>
      </c>
      <c r="D129" s="7"/>
      <c r="E129" s="7"/>
      <c r="F129" s="7"/>
      <c r="G129" s="8"/>
      <c r="H129" s="7"/>
      <c r="I129" s="8"/>
      <c r="J129" s="7"/>
      <c r="K129" s="7"/>
      <c r="L129" s="6"/>
      <c r="M129" s="7"/>
      <c r="N129" s="7"/>
      <c r="O129" s="17"/>
      <c r="P129" s="17"/>
      <c r="Q129" s="17" t="s">
        <v>456</v>
      </c>
      <c r="R129" s="104" t="s">
        <v>5645</v>
      </c>
      <c r="S129" s="105">
        <v>46094411870</v>
      </c>
      <c r="T129" s="7" t="s">
        <v>5502</v>
      </c>
      <c r="U129" s="8"/>
      <c r="V129" s="8"/>
      <c r="W129" s="18">
        <v>45280</v>
      </c>
      <c r="Y129" s="201">
        <v>1000</v>
      </c>
      <c r="Z129" s="196"/>
      <c r="AA129" s="7"/>
      <c r="AB129" s="7"/>
      <c r="AC129" s="7"/>
      <c r="AD129" s="9"/>
      <c r="AE129" s="4"/>
      <c r="AF129" s="4"/>
      <c r="AG129" s="4"/>
      <c r="AH129" s="4"/>
      <c r="AI129" s="7"/>
      <c r="AJ129" s="7"/>
      <c r="AK129" s="10"/>
      <c r="AL129" s="11"/>
      <c r="AM129" s="7"/>
      <c r="AN129" s="12"/>
      <c r="AO129" s="33"/>
    </row>
    <row r="130" spans="1:41" ht="25" customHeight="1" x14ac:dyDescent="0.3">
      <c r="A130" s="5"/>
      <c r="B130" s="109">
        <v>607</v>
      </c>
      <c r="C130" s="7">
        <v>2023</v>
      </c>
      <c r="D130" s="7"/>
      <c r="E130" s="7"/>
      <c r="F130" s="7"/>
      <c r="G130" s="8"/>
      <c r="H130" s="7"/>
      <c r="I130" s="8"/>
      <c r="J130" s="7"/>
      <c r="K130" s="7"/>
      <c r="L130" s="6"/>
      <c r="M130" s="7"/>
      <c r="N130" s="7"/>
      <c r="O130" s="17"/>
      <c r="P130" s="17"/>
      <c r="Q130" s="17" t="s">
        <v>456</v>
      </c>
      <c r="R130" s="104" t="s">
        <v>5646</v>
      </c>
      <c r="S130" s="105" t="s">
        <v>5647</v>
      </c>
      <c r="T130" s="7" t="s">
        <v>5502</v>
      </c>
      <c r="U130" s="8"/>
      <c r="V130" s="8"/>
      <c r="W130" s="18">
        <v>45280</v>
      </c>
      <c r="Y130" s="201">
        <v>1000</v>
      </c>
      <c r="Z130" s="196"/>
      <c r="AA130" s="7"/>
      <c r="AB130" s="7"/>
      <c r="AC130" s="7"/>
      <c r="AD130" s="9"/>
      <c r="AE130" s="4"/>
      <c r="AF130" s="4"/>
      <c r="AG130" s="4"/>
      <c r="AH130" s="4"/>
      <c r="AI130" s="7"/>
      <c r="AJ130" s="7"/>
      <c r="AK130" s="10"/>
      <c r="AL130" s="11"/>
      <c r="AM130" s="7"/>
      <c r="AN130" s="12"/>
      <c r="AO130" s="33"/>
    </row>
    <row r="131" spans="1:41" ht="25" customHeight="1" x14ac:dyDescent="0.3">
      <c r="A131" s="34"/>
      <c r="B131" s="109">
        <v>608</v>
      </c>
      <c r="C131" s="7">
        <v>2023</v>
      </c>
      <c r="D131" s="17"/>
      <c r="E131" s="17"/>
      <c r="F131" s="17"/>
      <c r="G131" s="18"/>
      <c r="H131" s="17"/>
      <c r="I131" s="18"/>
      <c r="J131" s="17"/>
      <c r="K131" s="17"/>
      <c r="L131" s="14"/>
      <c r="M131" s="17"/>
      <c r="N131" s="17"/>
      <c r="O131" s="17"/>
      <c r="P131" s="17"/>
      <c r="Q131" s="17" t="s">
        <v>456</v>
      </c>
      <c r="R131" s="106" t="s">
        <v>5648</v>
      </c>
      <c r="S131" s="107">
        <v>17968189764</v>
      </c>
      <c r="T131" s="7" t="s">
        <v>5502</v>
      </c>
      <c r="U131" s="18"/>
      <c r="V131" s="18"/>
      <c r="W131" s="18">
        <v>45280</v>
      </c>
      <c r="Y131" s="201">
        <v>1000</v>
      </c>
      <c r="Z131" s="197"/>
      <c r="AA131" s="17"/>
      <c r="AB131" s="17"/>
      <c r="AC131" s="17"/>
      <c r="AD131" s="36"/>
      <c r="AE131" s="37"/>
      <c r="AF131" s="37"/>
      <c r="AG131" s="37"/>
      <c r="AH131" s="37"/>
      <c r="AI131" s="17"/>
      <c r="AJ131" s="17"/>
      <c r="AK131" s="38"/>
      <c r="AL131" s="39"/>
      <c r="AM131" s="17"/>
      <c r="AN131" s="40"/>
      <c r="AO131" s="41"/>
    </row>
    <row r="132" spans="1:41" ht="25" customHeight="1" x14ac:dyDescent="0.25">
      <c r="A132" s="5"/>
      <c r="B132" s="62">
        <v>618</v>
      </c>
      <c r="C132" s="7">
        <v>2023</v>
      </c>
      <c r="D132" s="7"/>
      <c r="E132" s="7"/>
      <c r="F132" s="7"/>
      <c r="G132" s="8"/>
      <c r="H132" s="7"/>
      <c r="I132" s="8"/>
      <c r="J132" s="7"/>
      <c r="K132" s="7"/>
      <c r="L132" s="6"/>
      <c r="M132" s="7"/>
      <c r="N132" s="7"/>
      <c r="O132" s="17"/>
      <c r="P132" s="17"/>
      <c r="Q132" s="17" t="s">
        <v>456</v>
      </c>
      <c r="R132" s="111" t="s">
        <v>5649</v>
      </c>
      <c r="S132" s="112">
        <v>23771813840</v>
      </c>
      <c r="T132" s="7" t="s">
        <v>5515</v>
      </c>
      <c r="U132" s="8"/>
      <c r="V132" s="8"/>
      <c r="W132" s="18">
        <v>45280</v>
      </c>
      <c r="Y132" s="201">
        <v>1000</v>
      </c>
      <c r="Z132" s="196"/>
      <c r="AA132" s="7"/>
      <c r="AB132" s="7"/>
      <c r="AC132" s="7"/>
      <c r="AD132" s="9"/>
      <c r="AE132" s="4"/>
      <c r="AF132" s="4"/>
      <c r="AG132" s="4"/>
      <c r="AH132" s="4"/>
      <c r="AI132" s="7"/>
      <c r="AJ132" s="7"/>
      <c r="AK132" s="10"/>
      <c r="AL132" s="11"/>
      <c r="AM132" s="7"/>
      <c r="AN132" s="12"/>
      <c r="AO132" s="33"/>
    </row>
    <row r="133" spans="1:41" ht="25" customHeight="1" x14ac:dyDescent="0.25">
      <c r="A133" s="5"/>
      <c r="B133" s="63">
        <v>619</v>
      </c>
      <c r="C133" s="7">
        <v>2023</v>
      </c>
      <c r="D133" s="7"/>
      <c r="E133" s="7"/>
      <c r="F133" s="7"/>
      <c r="G133" s="8"/>
      <c r="H133" s="7"/>
      <c r="I133" s="8"/>
      <c r="J133" s="7"/>
      <c r="K133" s="7"/>
      <c r="L133" s="6"/>
      <c r="M133" s="7"/>
      <c r="N133" s="7"/>
      <c r="O133" s="17"/>
      <c r="P133" s="17"/>
      <c r="Q133" s="17" t="s">
        <v>456</v>
      </c>
      <c r="R133" s="113" t="s">
        <v>5650</v>
      </c>
      <c r="S133" s="114">
        <v>44839555869</v>
      </c>
      <c r="T133" s="7" t="s">
        <v>5515</v>
      </c>
      <c r="U133" s="8"/>
      <c r="V133" s="8"/>
      <c r="W133" s="18">
        <v>45280</v>
      </c>
      <c r="Y133" s="201">
        <v>1000</v>
      </c>
      <c r="Z133" s="196"/>
      <c r="AA133" s="7"/>
      <c r="AB133" s="7"/>
      <c r="AC133" s="7"/>
      <c r="AD133" s="9"/>
      <c r="AE133" s="4"/>
      <c r="AF133" s="4"/>
      <c r="AG133" s="4"/>
      <c r="AH133" s="4"/>
      <c r="AI133" s="7"/>
      <c r="AJ133" s="7"/>
      <c r="AK133" s="10"/>
      <c r="AL133" s="11"/>
      <c r="AM133" s="7"/>
      <c r="AN133" s="12"/>
      <c r="AO133" s="33"/>
    </row>
    <row r="134" spans="1:41" ht="25" customHeight="1" x14ac:dyDescent="0.25">
      <c r="A134" s="5"/>
      <c r="B134" s="63">
        <v>621</v>
      </c>
      <c r="C134" s="7">
        <v>2023</v>
      </c>
      <c r="D134" s="7"/>
      <c r="E134" s="7"/>
      <c r="F134" s="7"/>
      <c r="G134" s="8"/>
      <c r="H134" s="7"/>
      <c r="I134" s="8"/>
      <c r="J134" s="7"/>
      <c r="K134" s="7"/>
      <c r="L134" s="6"/>
      <c r="M134" s="7"/>
      <c r="N134" s="7"/>
      <c r="O134" s="17"/>
      <c r="P134" s="17"/>
      <c r="Q134" s="17" t="s">
        <v>456</v>
      </c>
      <c r="R134" s="113" t="s">
        <v>5651</v>
      </c>
      <c r="S134" s="114" t="s">
        <v>5652</v>
      </c>
      <c r="T134" s="7" t="s">
        <v>5515</v>
      </c>
      <c r="U134" s="8"/>
      <c r="V134" s="8"/>
      <c r="W134" s="18">
        <v>45280</v>
      </c>
      <c r="Y134" s="201">
        <v>1000</v>
      </c>
      <c r="Z134" s="196"/>
      <c r="AA134" s="7"/>
      <c r="AB134" s="7"/>
      <c r="AC134" s="7"/>
      <c r="AD134" s="9"/>
      <c r="AE134" s="4"/>
      <c r="AF134" s="4"/>
      <c r="AG134" s="4"/>
      <c r="AH134" s="4"/>
      <c r="AI134" s="7"/>
      <c r="AJ134" s="7"/>
      <c r="AK134" s="10"/>
      <c r="AL134" s="11"/>
      <c r="AM134" s="7"/>
      <c r="AN134" s="12"/>
      <c r="AO134" s="33"/>
    </row>
    <row r="135" spans="1:41" ht="25" customHeight="1" x14ac:dyDescent="0.25">
      <c r="A135" s="5"/>
      <c r="B135" s="63">
        <v>622</v>
      </c>
      <c r="C135" s="7">
        <v>2023</v>
      </c>
      <c r="D135" s="7"/>
      <c r="E135" s="7"/>
      <c r="F135" s="7"/>
      <c r="G135" s="8"/>
      <c r="H135" s="7"/>
      <c r="I135" s="8"/>
      <c r="J135" s="7"/>
      <c r="K135" s="7"/>
      <c r="L135" s="6"/>
      <c r="M135" s="7"/>
      <c r="N135" s="7"/>
      <c r="O135" s="17"/>
      <c r="P135" s="17"/>
      <c r="Q135" s="17" t="s">
        <v>456</v>
      </c>
      <c r="R135" s="113" t="s">
        <v>5653</v>
      </c>
      <c r="S135" s="114" t="s">
        <v>5654</v>
      </c>
      <c r="T135" s="7" t="s">
        <v>5515</v>
      </c>
      <c r="U135" s="8"/>
      <c r="V135" s="8"/>
      <c r="W135" s="18">
        <v>45280</v>
      </c>
      <c r="Y135" s="201">
        <v>1000</v>
      </c>
      <c r="Z135" s="196"/>
      <c r="AA135" s="7"/>
      <c r="AB135" s="7"/>
      <c r="AC135" s="7"/>
      <c r="AD135" s="9"/>
      <c r="AE135" s="4"/>
      <c r="AF135" s="4"/>
      <c r="AG135" s="4"/>
      <c r="AH135" s="4"/>
      <c r="AI135" s="7"/>
      <c r="AJ135" s="7"/>
      <c r="AK135" s="10"/>
      <c r="AL135" s="11"/>
      <c r="AM135" s="7"/>
      <c r="AN135" s="12"/>
      <c r="AO135" s="33"/>
    </row>
    <row r="136" spans="1:41" ht="25" customHeight="1" x14ac:dyDescent="0.25">
      <c r="A136" s="5"/>
      <c r="B136" s="63">
        <v>623</v>
      </c>
      <c r="C136" s="7">
        <v>2023</v>
      </c>
      <c r="D136" s="7"/>
      <c r="E136" s="7"/>
      <c r="F136" s="7"/>
      <c r="G136" s="8"/>
      <c r="H136" s="7"/>
      <c r="I136" s="8"/>
      <c r="J136" s="7"/>
      <c r="K136" s="7"/>
      <c r="L136" s="6"/>
      <c r="M136" s="7"/>
      <c r="N136" s="7"/>
      <c r="O136" s="17"/>
      <c r="P136" s="17"/>
      <c r="Q136" s="17" t="s">
        <v>456</v>
      </c>
      <c r="R136" s="113" t="s">
        <v>5655</v>
      </c>
      <c r="S136" s="114" t="s">
        <v>5656</v>
      </c>
      <c r="T136" s="7" t="s">
        <v>5515</v>
      </c>
      <c r="U136" s="8"/>
      <c r="V136" s="8"/>
      <c r="W136" s="18">
        <v>45280</v>
      </c>
      <c r="Y136" s="201">
        <v>1000</v>
      </c>
      <c r="Z136" s="196"/>
      <c r="AA136" s="7"/>
      <c r="AB136" s="7"/>
      <c r="AC136" s="7"/>
      <c r="AD136" s="9"/>
      <c r="AE136" s="4"/>
      <c r="AF136" s="4"/>
      <c r="AG136" s="4"/>
      <c r="AH136" s="4"/>
      <c r="AI136" s="7"/>
      <c r="AJ136" s="7"/>
      <c r="AK136" s="10"/>
      <c r="AL136" s="11"/>
      <c r="AM136" s="7"/>
      <c r="AN136" s="12"/>
      <c r="AO136" s="33"/>
    </row>
    <row r="137" spans="1:41" ht="25" customHeight="1" x14ac:dyDescent="0.25">
      <c r="A137" s="5"/>
      <c r="B137" s="63">
        <v>625</v>
      </c>
      <c r="C137" s="7">
        <v>2023</v>
      </c>
      <c r="D137" s="7"/>
      <c r="E137" s="7"/>
      <c r="F137" s="7"/>
      <c r="G137" s="8"/>
      <c r="H137" s="7"/>
      <c r="I137" s="8"/>
      <c r="J137" s="7"/>
      <c r="K137" s="7"/>
      <c r="L137" s="6"/>
      <c r="M137" s="7"/>
      <c r="N137" s="7"/>
      <c r="O137" s="17"/>
      <c r="P137" s="17"/>
      <c r="Q137" s="17" t="s">
        <v>456</v>
      </c>
      <c r="R137" s="113" t="s">
        <v>5657</v>
      </c>
      <c r="S137" s="114" t="s">
        <v>5658</v>
      </c>
      <c r="T137" s="7" t="s">
        <v>5515</v>
      </c>
      <c r="U137" s="8"/>
      <c r="V137" s="8"/>
      <c r="W137" s="18">
        <v>45280</v>
      </c>
      <c r="Y137" s="201">
        <v>1000</v>
      </c>
      <c r="Z137" s="196"/>
      <c r="AA137" s="7"/>
      <c r="AB137" s="7"/>
      <c r="AC137" s="7"/>
      <c r="AD137" s="9"/>
      <c r="AE137" s="4"/>
      <c r="AF137" s="4"/>
      <c r="AG137" s="4"/>
      <c r="AH137" s="4"/>
      <c r="AI137" s="7"/>
      <c r="AJ137" s="7"/>
      <c r="AK137" s="10"/>
      <c r="AL137" s="11"/>
      <c r="AM137" s="7"/>
      <c r="AN137" s="12"/>
      <c r="AO137" s="33"/>
    </row>
    <row r="138" spans="1:41" ht="25" customHeight="1" x14ac:dyDescent="0.25">
      <c r="A138" s="5"/>
      <c r="B138" s="63">
        <v>626</v>
      </c>
      <c r="C138" s="7">
        <v>2023</v>
      </c>
      <c r="D138" s="7"/>
      <c r="E138" s="7"/>
      <c r="F138" s="7"/>
      <c r="G138" s="8"/>
      <c r="H138" s="7"/>
      <c r="I138" s="8"/>
      <c r="J138" s="7"/>
      <c r="K138" s="7"/>
      <c r="L138" s="6"/>
      <c r="M138" s="7"/>
      <c r="N138" s="7"/>
      <c r="O138" s="17"/>
      <c r="P138" s="17"/>
      <c r="Q138" s="17" t="s">
        <v>456</v>
      </c>
      <c r="R138" s="113" t="s">
        <v>5659</v>
      </c>
      <c r="S138" s="114">
        <v>47026302884</v>
      </c>
      <c r="T138" s="7" t="s">
        <v>5515</v>
      </c>
      <c r="U138" s="8"/>
      <c r="V138" s="8"/>
      <c r="W138" s="18">
        <v>45280</v>
      </c>
      <c r="Y138" s="201">
        <v>1000</v>
      </c>
      <c r="Z138" s="196"/>
      <c r="AA138" s="7"/>
      <c r="AB138" s="7"/>
      <c r="AC138" s="7"/>
      <c r="AD138" s="9"/>
      <c r="AE138" s="4"/>
      <c r="AF138" s="4"/>
      <c r="AG138" s="4"/>
      <c r="AH138" s="4"/>
      <c r="AI138" s="7"/>
      <c r="AJ138" s="7"/>
      <c r="AK138" s="10"/>
      <c r="AL138" s="11"/>
      <c r="AM138" s="7"/>
      <c r="AN138" s="12"/>
      <c r="AO138" s="33"/>
    </row>
    <row r="139" spans="1:41" ht="25" customHeight="1" x14ac:dyDescent="0.25">
      <c r="A139" s="5"/>
      <c r="B139" s="63">
        <v>627</v>
      </c>
      <c r="C139" s="7">
        <v>2023</v>
      </c>
      <c r="D139" s="7"/>
      <c r="E139" s="7"/>
      <c r="F139" s="7"/>
      <c r="G139" s="8"/>
      <c r="H139" s="7"/>
      <c r="I139" s="8"/>
      <c r="J139" s="7"/>
      <c r="K139" s="7"/>
      <c r="L139" s="6"/>
      <c r="M139" s="7"/>
      <c r="N139" s="7"/>
      <c r="O139" s="17"/>
      <c r="P139" s="17"/>
      <c r="Q139" s="17" t="s">
        <v>456</v>
      </c>
      <c r="R139" s="113" t="s">
        <v>5660</v>
      </c>
      <c r="S139" s="114" t="s">
        <v>5661</v>
      </c>
      <c r="T139" s="7" t="s">
        <v>5515</v>
      </c>
      <c r="U139" s="8"/>
      <c r="V139" s="8"/>
      <c r="W139" s="18">
        <v>45280</v>
      </c>
      <c r="Y139" s="201">
        <v>1000</v>
      </c>
      <c r="Z139" s="196"/>
      <c r="AA139" s="7"/>
      <c r="AB139" s="7"/>
      <c r="AC139" s="7"/>
      <c r="AD139" s="9"/>
      <c r="AE139" s="4"/>
      <c r="AF139" s="4"/>
      <c r="AG139" s="4"/>
      <c r="AH139" s="4"/>
      <c r="AI139" s="7"/>
      <c r="AJ139" s="7"/>
      <c r="AK139" s="10"/>
      <c r="AL139" s="11"/>
      <c r="AM139" s="7"/>
      <c r="AN139" s="12"/>
      <c r="AO139" s="33"/>
    </row>
    <row r="140" spans="1:41" ht="25" customHeight="1" x14ac:dyDescent="0.25">
      <c r="A140" s="5"/>
      <c r="B140" s="63">
        <v>628</v>
      </c>
      <c r="C140" s="7">
        <v>2023</v>
      </c>
      <c r="D140" s="7"/>
      <c r="E140" s="7"/>
      <c r="F140" s="7"/>
      <c r="G140" s="8"/>
      <c r="H140" s="7"/>
      <c r="I140" s="8"/>
      <c r="J140" s="7"/>
      <c r="K140" s="7"/>
      <c r="L140" s="6"/>
      <c r="M140" s="7"/>
      <c r="N140" s="7"/>
      <c r="O140" s="17"/>
      <c r="P140" s="17"/>
      <c r="Q140" s="17" t="s">
        <v>456</v>
      </c>
      <c r="R140" s="113" t="s">
        <v>5662</v>
      </c>
      <c r="S140" s="114" t="s">
        <v>5663</v>
      </c>
      <c r="T140" s="7" t="s">
        <v>5515</v>
      </c>
      <c r="U140" s="8"/>
      <c r="V140" s="8"/>
      <c r="W140" s="18">
        <v>45280</v>
      </c>
      <c r="Y140" s="201">
        <v>1000</v>
      </c>
      <c r="Z140" s="196"/>
      <c r="AA140" s="7"/>
      <c r="AB140" s="7"/>
      <c r="AC140" s="7"/>
      <c r="AD140" s="9"/>
      <c r="AE140" s="4"/>
      <c r="AF140" s="4"/>
      <c r="AG140" s="4"/>
      <c r="AH140" s="4"/>
      <c r="AI140" s="7"/>
      <c r="AJ140" s="7"/>
      <c r="AK140" s="10"/>
      <c r="AL140" s="11"/>
      <c r="AM140" s="7"/>
      <c r="AN140" s="12"/>
      <c r="AO140" s="33"/>
    </row>
    <row r="141" spans="1:41" ht="25" customHeight="1" x14ac:dyDescent="0.25">
      <c r="A141" s="5"/>
      <c r="B141" s="63">
        <v>629</v>
      </c>
      <c r="C141" s="7">
        <v>2023</v>
      </c>
      <c r="D141" s="7"/>
      <c r="E141" s="7"/>
      <c r="F141" s="7"/>
      <c r="G141" s="8"/>
      <c r="H141" s="7"/>
      <c r="I141" s="8"/>
      <c r="J141" s="7"/>
      <c r="K141" s="7"/>
      <c r="L141" s="6"/>
      <c r="M141" s="7"/>
      <c r="N141" s="7"/>
      <c r="O141" s="17"/>
      <c r="P141" s="17"/>
      <c r="Q141" s="17" t="s">
        <v>456</v>
      </c>
      <c r="R141" s="113" t="s">
        <v>5664</v>
      </c>
      <c r="S141" s="114" t="s">
        <v>5665</v>
      </c>
      <c r="T141" s="7" t="s">
        <v>5515</v>
      </c>
      <c r="U141" s="8"/>
      <c r="V141" s="8"/>
      <c r="W141" s="18">
        <v>45280</v>
      </c>
      <c r="Y141" s="201">
        <v>1000</v>
      </c>
      <c r="Z141" s="196"/>
      <c r="AA141" s="7"/>
      <c r="AB141" s="7"/>
      <c r="AC141" s="7"/>
      <c r="AD141" s="9"/>
      <c r="AE141" s="4"/>
      <c r="AF141" s="4"/>
      <c r="AG141" s="4"/>
      <c r="AH141" s="4"/>
      <c r="AI141" s="7"/>
      <c r="AJ141" s="7"/>
      <c r="AK141" s="10"/>
      <c r="AL141" s="11"/>
      <c r="AM141" s="7"/>
      <c r="AN141" s="12"/>
      <c r="AO141" s="33"/>
    </row>
    <row r="142" spans="1:41" ht="25" customHeight="1" x14ac:dyDescent="0.25">
      <c r="A142" s="5"/>
      <c r="B142" s="63">
        <v>630</v>
      </c>
      <c r="C142" s="7">
        <v>2023</v>
      </c>
      <c r="D142" s="7"/>
      <c r="E142" s="7"/>
      <c r="F142" s="7"/>
      <c r="G142" s="8"/>
      <c r="H142" s="7"/>
      <c r="I142" s="8"/>
      <c r="J142" s="7"/>
      <c r="K142" s="7"/>
      <c r="L142" s="6"/>
      <c r="M142" s="7"/>
      <c r="N142" s="7"/>
      <c r="O142" s="17"/>
      <c r="P142" s="17"/>
      <c r="Q142" s="17" t="s">
        <v>456</v>
      </c>
      <c r="R142" s="113" t="s">
        <v>5666</v>
      </c>
      <c r="S142" s="114">
        <v>86079208555</v>
      </c>
      <c r="T142" s="7" t="s">
        <v>5515</v>
      </c>
      <c r="U142" s="8"/>
      <c r="V142" s="8"/>
      <c r="W142" s="18">
        <v>45280</v>
      </c>
      <c r="Y142" s="201">
        <v>1000</v>
      </c>
      <c r="Z142" s="196"/>
      <c r="AA142" s="7"/>
      <c r="AB142" s="7"/>
      <c r="AC142" s="7"/>
      <c r="AD142" s="9"/>
      <c r="AE142" s="4"/>
      <c r="AF142" s="4"/>
      <c r="AG142" s="4"/>
      <c r="AH142" s="4"/>
      <c r="AI142" s="7"/>
      <c r="AJ142" s="7"/>
      <c r="AK142" s="10"/>
      <c r="AL142" s="11"/>
      <c r="AM142" s="7"/>
      <c r="AN142" s="12"/>
      <c r="AO142" s="33"/>
    </row>
    <row r="143" spans="1:41" ht="25" customHeight="1" x14ac:dyDescent="0.25">
      <c r="A143" s="5"/>
      <c r="B143" s="63">
        <v>631</v>
      </c>
      <c r="C143" s="7">
        <v>2023</v>
      </c>
      <c r="D143" s="7"/>
      <c r="E143" s="7"/>
      <c r="F143" s="7"/>
      <c r="G143" s="8"/>
      <c r="H143" s="7"/>
      <c r="I143" s="8"/>
      <c r="J143" s="7"/>
      <c r="K143" s="7"/>
      <c r="L143" s="6"/>
      <c r="M143" s="7"/>
      <c r="N143" s="7"/>
      <c r="O143" s="17"/>
      <c r="P143" s="17"/>
      <c r="Q143" s="17" t="s">
        <v>456</v>
      </c>
      <c r="R143" s="113" t="s">
        <v>5667</v>
      </c>
      <c r="S143" s="114">
        <v>45641344850</v>
      </c>
      <c r="T143" s="7" t="s">
        <v>5515</v>
      </c>
      <c r="U143" s="8"/>
      <c r="V143" s="8"/>
      <c r="W143" s="18">
        <v>45280</v>
      </c>
      <c r="Y143" s="201">
        <v>1000</v>
      </c>
      <c r="Z143" s="196"/>
      <c r="AA143" s="7"/>
      <c r="AB143" s="7"/>
      <c r="AC143" s="7"/>
      <c r="AD143" s="9"/>
      <c r="AE143" s="4"/>
      <c r="AF143" s="4"/>
      <c r="AG143" s="4"/>
      <c r="AH143" s="4"/>
      <c r="AI143" s="7"/>
      <c r="AJ143" s="7"/>
      <c r="AK143" s="10"/>
      <c r="AL143" s="11"/>
      <c r="AM143" s="7"/>
      <c r="AN143" s="12"/>
      <c r="AO143" s="33"/>
    </row>
    <row r="144" spans="1:41" ht="25" customHeight="1" x14ac:dyDescent="0.25">
      <c r="A144" s="5"/>
      <c r="B144" s="63">
        <v>648</v>
      </c>
      <c r="C144" s="7">
        <v>2023</v>
      </c>
      <c r="D144" s="7"/>
      <c r="E144" s="7"/>
      <c r="F144" s="7"/>
      <c r="G144" s="8"/>
      <c r="H144" s="7"/>
      <c r="I144" s="8"/>
      <c r="J144" s="7"/>
      <c r="K144" s="7"/>
      <c r="L144" s="6"/>
      <c r="M144" s="7"/>
      <c r="N144" s="7"/>
      <c r="O144" s="17"/>
      <c r="P144" s="17"/>
      <c r="Q144" s="17" t="s">
        <v>456</v>
      </c>
      <c r="R144" s="113" t="s">
        <v>5668</v>
      </c>
      <c r="S144" s="114" t="s">
        <v>5669</v>
      </c>
      <c r="T144" s="7" t="s">
        <v>5515</v>
      </c>
      <c r="U144" s="8"/>
      <c r="V144" s="8"/>
      <c r="W144" s="18">
        <v>45280</v>
      </c>
      <c r="Y144" s="201">
        <v>1000</v>
      </c>
      <c r="Z144" s="196"/>
      <c r="AA144" s="7"/>
      <c r="AB144" s="7"/>
      <c r="AC144" s="7"/>
      <c r="AD144" s="9"/>
      <c r="AE144" s="4"/>
      <c r="AF144" s="4"/>
      <c r="AG144" s="4"/>
      <c r="AH144" s="4"/>
      <c r="AI144" s="7"/>
      <c r="AJ144" s="7"/>
      <c r="AK144" s="10"/>
      <c r="AL144" s="11"/>
      <c r="AM144" s="7"/>
      <c r="AN144" s="12"/>
      <c r="AO144" s="33"/>
    </row>
    <row r="145" spans="1:41" ht="25" customHeight="1" x14ac:dyDescent="0.25">
      <c r="A145" s="5"/>
      <c r="B145" s="63">
        <v>649</v>
      </c>
      <c r="C145" s="7">
        <v>2023</v>
      </c>
      <c r="D145" s="7"/>
      <c r="E145" s="7"/>
      <c r="F145" s="7"/>
      <c r="G145" s="8"/>
      <c r="H145" s="7"/>
      <c r="I145" s="8"/>
      <c r="J145" s="7"/>
      <c r="K145" s="7"/>
      <c r="L145" s="6"/>
      <c r="M145" s="7"/>
      <c r="N145" s="7"/>
      <c r="O145" s="17"/>
      <c r="P145" s="17"/>
      <c r="Q145" s="17" t="s">
        <v>456</v>
      </c>
      <c r="R145" s="113" t="s">
        <v>5670</v>
      </c>
      <c r="S145" s="114" t="s">
        <v>5671</v>
      </c>
      <c r="T145" s="7" t="s">
        <v>5515</v>
      </c>
      <c r="U145" s="8"/>
      <c r="V145" s="8"/>
      <c r="W145" s="18">
        <v>45280</v>
      </c>
      <c r="Y145" s="201">
        <v>1000</v>
      </c>
      <c r="Z145" s="196"/>
      <c r="AA145" s="7"/>
      <c r="AB145" s="7"/>
      <c r="AC145" s="7"/>
      <c r="AD145" s="9"/>
      <c r="AE145" s="4"/>
      <c r="AF145" s="4"/>
      <c r="AG145" s="4"/>
      <c r="AH145" s="4"/>
      <c r="AI145" s="7"/>
      <c r="AJ145" s="7"/>
      <c r="AK145" s="10"/>
      <c r="AL145" s="11"/>
      <c r="AM145" s="7"/>
      <c r="AN145" s="12"/>
      <c r="AO145" s="33"/>
    </row>
    <row r="146" spans="1:41" ht="25" customHeight="1" x14ac:dyDescent="0.25">
      <c r="A146" s="5"/>
      <c r="B146" s="63">
        <v>650</v>
      </c>
      <c r="C146" s="7">
        <v>2023</v>
      </c>
      <c r="D146" s="7"/>
      <c r="E146" s="7"/>
      <c r="F146" s="7"/>
      <c r="G146" s="8"/>
      <c r="H146" s="7"/>
      <c r="I146" s="8"/>
      <c r="J146" s="7"/>
      <c r="K146" s="7"/>
      <c r="L146" s="6"/>
      <c r="M146" s="7"/>
      <c r="N146" s="7"/>
      <c r="O146" s="17"/>
      <c r="P146" s="17"/>
      <c r="Q146" s="17" t="s">
        <v>456</v>
      </c>
      <c r="R146" s="113" t="s">
        <v>5672</v>
      </c>
      <c r="S146" s="114" t="s">
        <v>5673</v>
      </c>
      <c r="T146" s="7" t="s">
        <v>5515</v>
      </c>
      <c r="U146" s="8"/>
      <c r="V146" s="8"/>
      <c r="W146" s="18">
        <v>45280</v>
      </c>
      <c r="Y146" s="201">
        <v>1000</v>
      </c>
      <c r="Z146" s="196"/>
      <c r="AA146" s="7"/>
      <c r="AB146" s="7"/>
      <c r="AC146" s="7"/>
      <c r="AD146" s="9"/>
      <c r="AE146" s="4"/>
      <c r="AF146" s="4"/>
      <c r="AG146" s="4"/>
      <c r="AH146" s="4"/>
      <c r="AI146" s="7"/>
      <c r="AJ146" s="7"/>
      <c r="AK146" s="10"/>
      <c r="AL146" s="11"/>
      <c r="AM146" s="7"/>
      <c r="AN146" s="12"/>
      <c r="AO146" s="33"/>
    </row>
    <row r="147" spans="1:41" ht="25" customHeight="1" x14ac:dyDescent="0.25">
      <c r="A147" s="5"/>
      <c r="B147" s="63">
        <v>651</v>
      </c>
      <c r="C147" s="7">
        <v>2023</v>
      </c>
      <c r="D147" s="7"/>
      <c r="E147" s="7"/>
      <c r="F147" s="7"/>
      <c r="G147" s="8"/>
      <c r="H147" s="7"/>
      <c r="I147" s="8"/>
      <c r="J147" s="7"/>
      <c r="K147" s="7"/>
      <c r="L147" s="6"/>
      <c r="M147" s="7"/>
      <c r="N147" s="7"/>
      <c r="O147" s="17"/>
      <c r="P147" s="17"/>
      <c r="Q147" s="17" t="s">
        <v>456</v>
      </c>
      <c r="R147" s="113" t="s">
        <v>5674</v>
      </c>
      <c r="S147" s="114">
        <v>42623193851</v>
      </c>
      <c r="T147" s="7" t="s">
        <v>5515</v>
      </c>
      <c r="U147" s="8"/>
      <c r="V147" s="8"/>
      <c r="W147" s="18">
        <v>45280</v>
      </c>
      <c r="Y147" s="201">
        <v>1000</v>
      </c>
      <c r="Z147" s="196"/>
      <c r="AA147" s="7"/>
      <c r="AB147" s="7"/>
      <c r="AC147" s="7"/>
      <c r="AD147" s="9"/>
      <c r="AE147" s="4"/>
      <c r="AF147" s="4"/>
      <c r="AG147" s="4"/>
      <c r="AH147" s="4"/>
      <c r="AI147" s="7"/>
      <c r="AJ147" s="7"/>
      <c r="AK147" s="10"/>
      <c r="AL147" s="11"/>
      <c r="AM147" s="7"/>
      <c r="AN147" s="12"/>
      <c r="AO147" s="33"/>
    </row>
    <row r="148" spans="1:41" ht="25" customHeight="1" x14ac:dyDescent="0.25">
      <c r="A148" s="5"/>
      <c r="B148" s="63">
        <v>652</v>
      </c>
      <c r="C148" s="7">
        <v>2023</v>
      </c>
      <c r="D148" s="7"/>
      <c r="E148" s="7"/>
      <c r="F148" s="7"/>
      <c r="G148" s="8"/>
      <c r="H148" s="7"/>
      <c r="I148" s="8"/>
      <c r="J148" s="7"/>
      <c r="K148" s="7"/>
      <c r="L148" s="6"/>
      <c r="M148" s="7"/>
      <c r="N148" s="7"/>
      <c r="O148" s="17"/>
      <c r="P148" s="17"/>
      <c r="Q148" s="17" t="s">
        <v>456</v>
      </c>
      <c r="R148" s="113" t="s">
        <v>5675</v>
      </c>
      <c r="S148" s="114" t="s">
        <v>5676</v>
      </c>
      <c r="T148" s="7" t="s">
        <v>5515</v>
      </c>
      <c r="U148" s="8"/>
      <c r="V148" s="8"/>
      <c r="W148" s="18">
        <v>45280</v>
      </c>
      <c r="Y148" s="201">
        <v>1000</v>
      </c>
      <c r="Z148" s="196"/>
      <c r="AA148" s="7"/>
      <c r="AB148" s="7"/>
      <c r="AC148" s="7"/>
      <c r="AD148" s="9"/>
      <c r="AE148" s="4"/>
      <c r="AF148" s="4"/>
      <c r="AG148" s="4"/>
      <c r="AH148" s="4"/>
      <c r="AI148" s="7"/>
      <c r="AJ148" s="7"/>
      <c r="AK148" s="10"/>
      <c r="AL148" s="11"/>
      <c r="AM148" s="7"/>
      <c r="AN148" s="12"/>
      <c r="AO148" s="33"/>
    </row>
    <row r="149" spans="1:41" ht="25" customHeight="1" x14ac:dyDescent="0.25">
      <c r="A149" s="5"/>
      <c r="B149" s="63">
        <v>653</v>
      </c>
      <c r="C149" s="7">
        <v>2023</v>
      </c>
      <c r="D149" s="7"/>
      <c r="E149" s="7"/>
      <c r="F149" s="7"/>
      <c r="G149" s="8"/>
      <c r="H149" s="7"/>
      <c r="I149" s="8"/>
      <c r="J149" s="7"/>
      <c r="K149" s="7"/>
      <c r="L149" s="6"/>
      <c r="M149" s="7"/>
      <c r="N149" s="7"/>
      <c r="O149" s="17"/>
      <c r="P149" s="17"/>
      <c r="Q149" s="17" t="s">
        <v>456</v>
      </c>
      <c r="R149" s="113" t="s">
        <v>5677</v>
      </c>
      <c r="S149" s="114">
        <v>50152720812</v>
      </c>
      <c r="T149" s="7" t="s">
        <v>5515</v>
      </c>
      <c r="U149" s="8"/>
      <c r="V149" s="8"/>
      <c r="W149" s="18">
        <v>45280</v>
      </c>
      <c r="Y149" s="201">
        <v>1000</v>
      </c>
      <c r="Z149" s="196"/>
      <c r="AA149" s="7"/>
      <c r="AB149" s="7"/>
      <c r="AC149" s="7"/>
      <c r="AD149" s="9"/>
      <c r="AE149" s="4"/>
      <c r="AF149" s="4"/>
      <c r="AG149" s="4"/>
      <c r="AH149" s="4"/>
      <c r="AI149" s="7"/>
      <c r="AJ149" s="7"/>
      <c r="AK149" s="10"/>
      <c r="AL149" s="11"/>
      <c r="AM149" s="7"/>
      <c r="AN149" s="12"/>
      <c r="AO149" s="33"/>
    </row>
    <row r="150" spans="1:41" ht="25" customHeight="1" x14ac:dyDescent="0.25">
      <c r="A150" s="5"/>
      <c r="B150" s="63">
        <v>654</v>
      </c>
      <c r="C150" s="7">
        <v>2023</v>
      </c>
      <c r="D150" s="7"/>
      <c r="E150" s="7"/>
      <c r="F150" s="7"/>
      <c r="G150" s="8"/>
      <c r="H150" s="7"/>
      <c r="I150" s="8"/>
      <c r="J150" s="7"/>
      <c r="K150" s="7"/>
      <c r="L150" s="6"/>
      <c r="M150" s="7"/>
      <c r="N150" s="7"/>
      <c r="O150" s="17"/>
      <c r="P150" s="17"/>
      <c r="Q150" s="17" t="s">
        <v>456</v>
      </c>
      <c r="R150" s="113" t="s">
        <v>5678</v>
      </c>
      <c r="S150" s="114" t="s">
        <v>5679</v>
      </c>
      <c r="T150" s="7" t="s">
        <v>5515</v>
      </c>
      <c r="U150" s="8"/>
      <c r="V150" s="8"/>
      <c r="W150" s="18">
        <v>45280</v>
      </c>
      <c r="Y150" s="201">
        <v>1000</v>
      </c>
      <c r="Z150" s="196"/>
      <c r="AA150" s="7"/>
      <c r="AB150" s="7"/>
      <c r="AC150" s="7"/>
      <c r="AD150" s="9"/>
      <c r="AE150" s="4"/>
      <c r="AF150" s="4"/>
      <c r="AG150" s="4"/>
      <c r="AH150" s="4"/>
      <c r="AI150" s="7"/>
      <c r="AJ150" s="7"/>
      <c r="AK150" s="10"/>
      <c r="AL150" s="11"/>
      <c r="AM150" s="7"/>
      <c r="AN150" s="12"/>
      <c r="AO150" s="33"/>
    </row>
    <row r="151" spans="1:41" ht="25" customHeight="1" x14ac:dyDescent="0.25">
      <c r="A151" s="5"/>
      <c r="B151" s="63">
        <v>656</v>
      </c>
      <c r="C151" s="7">
        <v>2023</v>
      </c>
      <c r="D151" s="7"/>
      <c r="E151" s="7"/>
      <c r="F151" s="7"/>
      <c r="G151" s="8"/>
      <c r="H151" s="7"/>
      <c r="I151" s="8"/>
      <c r="J151" s="7"/>
      <c r="K151" s="7"/>
      <c r="L151" s="6"/>
      <c r="M151" s="7"/>
      <c r="N151" s="7"/>
      <c r="O151" s="17"/>
      <c r="P151" s="17"/>
      <c r="Q151" s="17" t="s">
        <v>456</v>
      </c>
      <c r="R151" s="113" t="s">
        <v>5680</v>
      </c>
      <c r="S151" s="114">
        <v>6201349928</v>
      </c>
      <c r="T151" s="7" t="s">
        <v>5515</v>
      </c>
      <c r="U151" s="8"/>
      <c r="V151" s="8"/>
      <c r="W151" s="18">
        <v>45280</v>
      </c>
      <c r="Y151" s="201">
        <v>1000</v>
      </c>
      <c r="Z151" s="196"/>
      <c r="AA151" s="7"/>
      <c r="AB151" s="7"/>
      <c r="AC151" s="7"/>
      <c r="AD151" s="9"/>
      <c r="AE151" s="4"/>
      <c r="AF151" s="4"/>
      <c r="AG151" s="4"/>
      <c r="AH151" s="4"/>
      <c r="AI151" s="7"/>
      <c r="AJ151" s="7"/>
      <c r="AK151" s="10"/>
      <c r="AL151" s="11"/>
      <c r="AM151" s="7"/>
      <c r="AN151" s="12"/>
      <c r="AO151" s="33"/>
    </row>
    <row r="152" spans="1:41" ht="25" customHeight="1" x14ac:dyDescent="0.25">
      <c r="A152" s="5"/>
      <c r="B152" s="63">
        <v>657</v>
      </c>
      <c r="C152" s="7">
        <v>2023</v>
      </c>
      <c r="D152" s="7"/>
      <c r="E152" s="7"/>
      <c r="F152" s="7"/>
      <c r="G152" s="8"/>
      <c r="H152" s="7"/>
      <c r="I152" s="8"/>
      <c r="J152" s="7"/>
      <c r="K152" s="7"/>
      <c r="L152" s="6"/>
      <c r="M152" s="7"/>
      <c r="N152" s="7"/>
      <c r="O152" s="17"/>
      <c r="P152" s="17"/>
      <c r="Q152" s="17" t="s">
        <v>456</v>
      </c>
      <c r="R152" s="113" t="s">
        <v>5681</v>
      </c>
      <c r="S152" s="114">
        <v>54340035866</v>
      </c>
      <c r="T152" s="7" t="s">
        <v>5515</v>
      </c>
      <c r="U152" s="8"/>
      <c r="V152" s="8"/>
      <c r="W152" s="18">
        <v>45280</v>
      </c>
      <c r="Y152" s="201">
        <v>1000</v>
      </c>
      <c r="Z152" s="196"/>
      <c r="AA152" s="7"/>
      <c r="AB152" s="7"/>
      <c r="AC152" s="7"/>
      <c r="AD152" s="9"/>
      <c r="AE152" s="4"/>
      <c r="AF152" s="4"/>
      <c r="AG152" s="4"/>
      <c r="AH152" s="4"/>
      <c r="AI152" s="7"/>
      <c r="AJ152" s="7"/>
      <c r="AK152" s="10"/>
      <c r="AL152" s="11"/>
      <c r="AM152" s="7"/>
      <c r="AN152" s="12"/>
      <c r="AO152" s="33"/>
    </row>
    <row r="153" spans="1:41" ht="25" customHeight="1" x14ac:dyDescent="0.25">
      <c r="A153" s="5"/>
      <c r="B153" s="63">
        <v>658</v>
      </c>
      <c r="C153" s="7">
        <v>2023</v>
      </c>
      <c r="D153" s="7"/>
      <c r="E153" s="7"/>
      <c r="F153" s="7"/>
      <c r="G153" s="8"/>
      <c r="H153" s="7"/>
      <c r="I153" s="8"/>
      <c r="J153" s="7"/>
      <c r="K153" s="7"/>
      <c r="L153" s="6"/>
      <c r="M153" s="7"/>
      <c r="N153" s="7"/>
      <c r="O153" s="17"/>
      <c r="P153" s="17"/>
      <c r="Q153" s="17" t="s">
        <v>456</v>
      </c>
      <c r="R153" s="113" t="s">
        <v>5682</v>
      </c>
      <c r="S153" s="114">
        <v>46205502801</v>
      </c>
      <c r="T153" s="7" t="s">
        <v>5515</v>
      </c>
      <c r="U153" s="8"/>
      <c r="V153" s="8"/>
      <c r="W153" s="18">
        <v>45280</v>
      </c>
      <c r="Y153" s="201">
        <v>1000</v>
      </c>
      <c r="Z153" s="196"/>
      <c r="AA153" s="7"/>
      <c r="AB153" s="7"/>
      <c r="AC153" s="7"/>
      <c r="AD153" s="9"/>
      <c r="AE153" s="4"/>
      <c r="AF153" s="4"/>
      <c r="AG153" s="4"/>
      <c r="AH153" s="4"/>
      <c r="AI153" s="7"/>
      <c r="AJ153" s="7"/>
      <c r="AK153" s="10"/>
      <c r="AL153" s="11"/>
      <c r="AM153" s="7"/>
      <c r="AN153" s="12"/>
      <c r="AO153" s="33"/>
    </row>
    <row r="154" spans="1:41" ht="25" customHeight="1" x14ac:dyDescent="0.25">
      <c r="A154" s="5"/>
      <c r="B154" s="63">
        <v>659</v>
      </c>
      <c r="C154" s="7">
        <v>2023</v>
      </c>
      <c r="D154" s="7"/>
      <c r="E154" s="7"/>
      <c r="F154" s="7"/>
      <c r="G154" s="8"/>
      <c r="H154" s="7"/>
      <c r="I154" s="8"/>
      <c r="J154" s="7"/>
      <c r="K154" s="7"/>
      <c r="L154" s="6"/>
      <c r="M154" s="7"/>
      <c r="N154" s="7"/>
      <c r="O154" s="17"/>
      <c r="P154" s="17"/>
      <c r="Q154" s="17" t="s">
        <v>456</v>
      </c>
      <c r="R154" s="113" t="s">
        <v>5683</v>
      </c>
      <c r="S154" s="114">
        <v>41814326880</v>
      </c>
      <c r="T154" s="7" t="s">
        <v>5515</v>
      </c>
      <c r="U154" s="8"/>
      <c r="V154" s="8"/>
      <c r="W154" s="18">
        <v>45280</v>
      </c>
      <c r="Y154" s="201">
        <v>1000</v>
      </c>
      <c r="Z154" s="196"/>
      <c r="AA154" s="7"/>
      <c r="AB154" s="7"/>
      <c r="AC154" s="7"/>
      <c r="AD154" s="9"/>
      <c r="AE154" s="4"/>
      <c r="AF154" s="4"/>
      <c r="AG154" s="4"/>
      <c r="AH154" s="4"/>
      <c r="AI154" s="7"/>
      <c r="AJ154" s="7"/>
      <c r="AK154" s="10"/>
      <c r="AL154" s="11"/>
      <c r="AM154" s="7"/>
      <c r="AN154" s="12"/>
      <c r="AO154" s="33"/>
    </row>
    <row r="155" spans="1:41" ht="25" customHeight="1" x14ac:dyDescent="0.25">
      <c r="A155" s="5"/>
      <c r="B155" s="63">
        <v>660</v>
      </c>
      <c r="C155" s="7">
        <v>2023</v>
      </c>
      <c r="D155" s="7"/>
      <c r="E155" s="7"/>
      <c r="F155" s="7"/>
      <c r="G155" s="8"/>
      <c r="H155" s="7"/>
      <c r="I155" s="8"/>
      <c r="J155" s="7"/>
      <c r="K155" s="7"/>
      <c r="L155" s="6"/>
      <c r="M155" s="7"/>
      <c r="N155" s="7"/>
      <c r="O155" s="17"/>
      <c r="P155" s="17"/>
      <c r="Q155" s="17" t="s">
        <v>456</v>
      </c>
      <c r="R155" s="113" t="s">
        <v>5684</v>
      </c>
      <c r="S155" s="114" t="s">
        <v>5685</v>
      </c>
      <c r="T155" s="7" t="s">
        <v>5515</v>
      </c>
      <c r="U155" s="8"/>
      <c r="V155" s="8"/>
      <c r="W155" s="18">
        <v>45280</v>
      </c>
      <c r="Y155" s="201">
        <v>1000</v>
      </c>
      <c r="Z155" s="196"/>
      <c r="AA155" s="7"/>
      <c r="AB155" s="7"/>
      <c r="AC155" s="7"/>
      <c r="AD155" s="9"/>
      <c r="AE155" s="4"/>
      <c r="AF155" s="4"/>
      <c r="AG155" s="4"/>
      <c r="AH155" s="4"/>
      <c r="AI155" s="7"/>
      <c r="AJ155" s="7"/>
      <c r="AK155" s="10"/>
      <c r="AL155" s="11"/>
      <c r="AM155" s="7"/>
      <c r="AN155" s="12"/>
      <c r="AO155" s="33"/>
    </row>
    <row r="156" spans="1:41" ht="25" customHeight="1" x14ac:dyDescent="0.25">
      <c r="A156" s="5"/>
      <c r="B156" s="63">
        <v>661</v>
      </c>
      <c r="C156" s="7">
        <v>2023</v>
      </c>
      <c r="D156" s="7"/>
      <c r="E156" s="7"/>
      <c r="F156" s="7"/>
      <c r="G156" s="8"/>
      <c r="H156" s="7"/>
      <c r="I156" s="8"/>
      <c r="J156" s="7"/>
      <c r="K156" s="7"/>
      <c r="L156" s="6"/>
      <c r="M156" s="7"/>
      <c r="N156" s="7"/>
      <c r="O156" s="17"/>
      <c r="P156" s="17"/>
      <c r="Q156" s="17" t="s">
        <v>456</v>
      </c>
      <c r="R156" s="113" t="s">
        <v>5686</v>
      </c>
      <c r="S156" s="114" t="s">
        <v>5687</v>
      </c>
      <c r="T156" s="7" t="s">
        <v>5515</v>
      </c>
      <c r="U156" s="8"/>
      <c r="V156" s="8"/>
      <c r="W156" s="18">
        <v>45280</v>
      </c>
      <c r="Y156" s="201">
        <v>1000</v>
      </c>
      <c r="Z156" s="196"/>
      <c r="AA156" s="7"/>
      <c r="AB156" s="7"/>
      <c r="AC156" s="7"/>
      <c r="AD156" s="9"/>
      <c r="AE156" s="4"/>
      <c r="AF156" s="4"/>
      <c r="AG156" s="4"/>
      <c r="AH156" s="4"/>
      <c r="AI156" s="7"/>
      <c r="AJ156" s="7"/>
      <c r="AK156" s="10"/>
      <c r="AL156" s="11"/>
      <c r="AM156" s="7"/>
      <c r="AN156" s="12"/>
      <c r="AO156" s="33"/>
    </row>
    <row r="157" spans="1:41" ht="25" customHeight="1" x14ac:dyDescent="0.25">
      <c r="A157" s="5"/>
      <c r="B157" s="63">
        <v>662</v>
      </c>
      <c r="C157" s="7">
        <v>2023</v>
      </c>
      <c r="D157" s="7"/>
      <c r="E157" s="7"/>
      <c r="F157" s="7"/>
      <c r="G157" s="8"/>
      <c r="H157" s="7"/>
      <c r="I157" s="8"/>
      <c r="J157" s="7"/>
      <c r="K157" s="7"/>
      <c r="L157" s="6"/>
      <c r="M157" s="7"/>
      <c r="N157" s="7"/>
      <c r="O157" s="17"/>
      <c r="P157" s="17"/>
      <c r="Q157" s="17" t="s">
        <v>456</v>
      </c>
      <c r="R157" s="113" t="s">
        <v>5688</v>
      </c>
      <c r="S157" s="114">
        <v>46919834812</v>
      </c>
      <c r="T157" s="7" t="s">
        <v>5515</v>
      </c>
      <c r="U157" s="8"/>
      <c r="V157" s="8"/>
      <c r="W157" s="18">
        <v>45280</v>
      </c>
      <c r="Y157" s="201">
        <v>1000</v>
      </c>
      <c r="Z157" s="196"/>
      <c r="AA157" s="7"/>
      <c r="AB157" s="7"/>
      <c r="AC157" s="7"/>
      <c r="AD157" s="9"/>
      <c r="AE157" s="4"/>
      <c r="AF157" s="4"/>
      <c r="AG157" s="4"/>
      <c r="AH157" s="4"/>
      <c r="AI157" s="7"/>
      <c r="AJ157" s="7"/>
      <c r="AK157" s="10"/>
      <c r="AL157" s="11"/>
      <c r="AM157" s="7"/>
      <c r="AN157" s="12"/>
      <c r="AO157" s="33"/>
    </row>
    <row r="158" spans="1:41" ht="25" customHeight="1" x14ac:dyDescent="0.25">
      <c r="A158" s="5"/>
      <c r="B158" s="63">
        <v>663</v>
      </c>
      <c r="C158" s="7">
        <v>2023</v>
      </c>
      <c r="D158" s="7"/>
      <c r="E158" s="7"/>
      <c r="F158" s="7"/>
      <c r="G158" s="8"/>
      <c r="H158" s="7"/>
      <c r="I158" s="8"/>
      <c r="J158" s="7"/>
      <c r="K158" s="7"/>
      <c r="L158" s="6"/>
      <c r="M158" s="7"/>
      <c r="N158" s="7"/>
      <c r="O158" s="17"/>
      <c r="P158" s="17"/>
      <c r="Q158" s="17" t="s">
        <v>456</v>
      </c>
      <c r="R158" s="113" t="s">
        <v>5689</v>
      </c>
      <c r="S158" s="114">
        <v>42888186802</v>
      </c>
      <c r="T158" s="7" t="s">
        <v>5515</v>
      </c>
      <c r="U158" s="8"/>
      <c r="V158" s="8"/>
      <c r="W158" s="18">
        <v>45280</v>
      </c>
      <c r="Y158" s="201">
        <v>1000</v>
      </c>
      <c r="Z158" s="196"/>
      <c r="AA158" s="7"/>
      <c r="AB158" s="7"/>
      <c r="AC158" s="7"/>
      <c r="AD158" s="9"/>
      <c r="AE158" s="4"/>
      <c r="AF158" s="4"/>
      <c r="AG158" s="4"/>
      <c r="AH158" s="4"/>
      <c r="AI158" s="7"/>
      <c r="AJ158" s="7"/>
      <c r="AK158" s="10"/>
      <c r="AL158" s="11"/>
      <c r="AM158" s="7"/>
      <c r="AN158" s="12"/>
      <c r="AO158" s="33"/>
    </row>
    <row r="159" spans="1:41" ht="25" customHeight="1" x14ac:dyDescent="0.25">
      <c r="A159" s="5"/>
      <c r="B159" s="63">
        <v>664</v>
      </c>
      <c r="C159" s="7">
        <v>2023</v>
      </c>
      <c r="D159" s="7"/>
      <c r="E159" s="7"/>
      <c r="F159" s="7"/>
      <c r="G159" s="8"/>
      <c r="H159" s="7"/>
      <c r="I159" s="8"/>
      <c r="J159" s="7"/>
      <c r="K159" s="7"/>
      <c r="L159" s="6"/>
      <c r="M159" s="7"/>
      <c r="N159" s="7"/>
      <c r="O159" s="17"/>
      <c r="P159" s="17"/>
      <c r="Q159" s="17" t="s">
        <v>456</v>
      </c>
      <c r="R159" s="113" t="s">
        <v>5690</v>
      </c>
      <c r="S159" s="114" t="s">
        <v>5691</v>
      </c>
      <c r="T159" s="7" t="s">
        <v>5515</v>
      </c>
      <c r="U159" s="8"/>
      <c r="V159" s="8"/>
      <c r="W159" s="18">
        <v>45280</v>
      </c>
      <c r="Y159" s="201">
        <v>1000</v>
      </c>
      <c r="Z159" s="196"/>
      <c r="AA159" s="7"/>
      <c r="AB159" s="7"/>
      <c r="AC159" s="7"/>
      <c r="AD159" s="9"/>
      <c r="AE159" s="4"/>
      <c r="AF159" s="4"/>
      <c r="AG159" s="4"/>
      <c r="AH159" s="4"/>
      <c r="AI159" s="7"/>
      <c r="AJ159" s="7"/>
      <c r="AK159" s="10"/>
      <c r="AL159" s="11"/>
      <c r="AM159" s="7"/>
      <c r="AN159" s="12"/>
      <c r="AO159" s="33"/>
    </row>
    <row r="160" spans="1:41" ht="25" customHeight="1" x14ac:dyDescent="0.25">
      <c r="A160" s="5"/>
      <c r="B160" s="63">
        <v>350</v>
      </c>
      <c r="C160" s="7">
        <v>2023</v>
      </c>
      <c r="D160" s="7"/>
      <c r="E160" s="7"/>
      <c r="F160" s="7"/>
      <c r="G160" s="8"/>
      <c r="H160" s="7"/>
      <c r="I160" s="8"/>
      <c r="J160" s="7"/>
      <c r="K160" s="7"/>
      <c r="L160" s="6"/>
      <c r="M160" s="7"/>
      <c r="N160" s="7"/>
      <c r="O160" s="17"/>
      <c r="P160" s="17"/>
      <c r="Q160" s="17" t="s">
        <v>456</v>
      </c>
      <c r="R160" s="113" t="s">
        <v>5513</v>
      </c>
      <c r="S160" s="114" t="s">
        <v>5514</v>
      </c>
      <c r="T160" s="7" t="s">
        <v>5515</v>
      </c>
      <c r="U160" s="8"/>
      <c r="V160" s="8"/>
      <c r="W160" s="18">
        <v>45280</v>
      </c>
      <c r="Y160" s="201">
        <v>1000</v>
      </c>
      <c r="Z160" s="196"/>
      <c r="AA160" s="7"/>
      <c r="AB160" s="7"/>
      <c r="AC160" s="7"/>
      <c r="AD160" s="9"/>
      <c r="AE160" s="4"/>
      <c r="AF160" s="4"/>
      <c r="AG160" s="4"/>
      <c r="AH160" s="4"/>
      <c r="AI160" s="7"/>
      <c r="AJ160" s="7"/>
      <c r="AK160" s="10"/>
      <c r="AL160" s="11"/>
      <c r="AM160" s="7"/>
      <c r="AN160" s="12"/>
      <c r="AO160" s="33"/>
    </row>
    <row r="161" spans="1:41" ht="25" customHeight="1" x14ac:dyDescent="0.25">
      <c r="A161" s="5"/>
      <c r="B161" s="63">
        <v>665</v>
      </c>
      <c r="C161" s="7">
        <v>2023</v>
      </c>
      <c r="D161" s="7"/>
      <c r="E161" s="7"/>
      <c r="F161" s="7"/>
      <c r="G161" s="8"/>
      <c r="H161" s="7"/>
      <c r="I161" s="8"/>
      <c r="J161" s="7"/>
      <c r="K161" s="7"/>
      <c r="L161" s="6"/>
      <c r="M161" s="7"/>
      <c r="N161" s="7"/>
      <c r="O161" s="17"/>
      <c r="P161" s="17"/>
      <c r="Q161" s="17" t="s">
        <v>456</v>
      </c>
      <c r="R161" s="113" t="s">
        <v>5692</v>
      </c>
      <c r="S161" s="114" t="s">
        <v>5693</v>
      </c>
      <c r="T161" s="7" t="s">
        <v>5515</v>
      </c>
      <c r="U161" s="8"/>
      <c r="V161" s="8"/>
      <c r="W161" s="18">
        <v>45280</v>
      </c>
      <c r="Y161" s="201">
        <v>1000</v>
      </c>
      <c r="Z161" s="196"/>
      <c r="AA161" s="7"/>
      <c r="AB161" s="7"/>
      <c r="AC161" s="7"/>
      <c r="AD161" s="9"/>
      <c r="AE161" s="4"/>
      <c r="AF161" s="4"/>
      <c r="AG161" s="4"/>
      <c r="AH161" s="4"/>
      <c r="AI161" s="7"/>
      <c r="AJ161" s="7"/>
      <c r="AK161" s="10"/>
      <c r="AL161" s="11"/>
      <c r="AM161" s="7"/>
      <c r="AN161" s="12"/>
      <c r="AO161" s="33"/>
    </row>
    <row r="162" spans="1:41" ht="25" customHeight="1" x14ac:dyDescent="0.25">
      <c r="A162" s="5"/>
      <c r="B162" s="63">
        <v>666</v>
      </c>
      <c r="C162" s="7">
        <v>2023</v>
      </c>
      <c r="D162" s="7"/>
      <c r="E162" s="7"/>
      <c r="F162" s="7"/>
      <c r="G162" s="8"/>
      <c r="H162" s="7"/>
      <c r="I162" s="8"/>
      <c r="J162" s="7"/>
      <c r="K162" s="7"/>
      <c r="L162" s="6"/>
      <c r="M162" s="7"/>
      <c r="N162" s="7"/>
      <c r="O162" s="17"/>
      <c r="P162" s="17"/>
      <c r="Q162" s="17" t="s">
        <v>456</v>
      </c>
      <c r="R162" s="113" t="s">
        <v>5694</v>
      </c>
      <c r="S162" s="114" t="s">
        <v>5695</v>
      </c>
      <c r="T162" s="7" t="s">
        <v>5515</v>
      </c>
      <c r="U162" s="8"/>
      <c r="V162" s="8"/>
      <c r="W162" s="18">
        <v>45280</v>
      </c>
      <c r="Y162" s="201">
        <v>1000</v>
      </c>
      <c r="Z162" s="196"/>
      <c r="AA162" s="7"/>
      <c r="AB162" s="7"/>
      <c r="AC162" s="7"/>
      <c r="AD162" s="9"/>
      <c r="AE162" s="4"/>
      <c r="AF162" s="4"/>
      <c r="AG162" s="4"/>
      <c r="AH162" s="4"/>
      <c r="AI162" s="7"/>
      <c r="AJ162" s="7"/>
      <c r="AK162" s="10"/>
      <c r="AL162" s="11"/>
      <c r="AM162" s="7"/>
      <c r="AN162" s="12"/>
      <c r="AO162" s="33"/>
    </row>
    <row r="163" spans="1:41" ht="25" customHeight="1" x14ac:dyDescent="0.25">
      <c r="A163" s="5"/>
      <c r="B163" s="63">
        <v>667</v>
      </c>
      <c r="C163" s="7">
        <v>2023</v>
      </c>
      <c r="D163" s="7"/>
      <c r="E163" s="7"/>
      <c r="F163" s="7"/>
      <c r="G163" s="8"/>
      <c r="H163" s="7"/>
      <c r="I163" s="8"/>
      <c r="J163" s="7"/>
      <c r="K163" s="7"/>
      <c r="L163" s="6"/>
      <c r="M163" s="7"/>
      <c r="N163" s="7"/>
      <c r="O163" s="17"/>
      <c r="P163" s="17"/>
      <c r="Q163" s="17" t="s">
        <v>456</v>
      </c>
      <c r="R163" s="113" t="s">
        <v>5696</v>
      </c>
      <c r="S163" s="114">
        <v>44941973860</v>
      </c>
      <c r="T163" s="7" t="s">
        <v>5515</v>
      </c>
      <c r="U163" s="8"/>
      <c r="V163" s="8"/>
      <c r="W163" s="18">
        <v>45280</v>
      </c>
      <c r="Y163" s="201">
        <v>1000</v>
      </c>
      <c r="Z163" s="196"/>
      <c r="AA163" s="7"/>
      <c r="AB163" s="7"/>
      <c r="AC163" s="7"/>
      <c r="AD163" s="9"/>
      <c r="AE163" s="4"/>
      <c r="AF163" s="4"/>
      <c r="AG163" s="4"/>
      <c r="AH163" s="4"/>
      <c r="AI163" s="7"/>
      <c r="AJ163" s="7"/>
      <c r="AK163" s="10"/>
      <c r="AL163" s="11"/>
      <c r="AM163" s="7"/>
      <c r="AN163" s="12"/>
      <c r="AO163" s="33"/>
    </row>
    <row r="164" spans="1:41" ht="25" customHeight="1" x14ac:dyDescent="0.25">
      <c r="A164" s="5"/>
      <c r="B164" s="63">
        <v>668</v>
      </c>
      <c r="C164" s="7">
        <v>2023</v>
      </c>
      <c r="D164" s="7"/>
      <c r="E164" s="7"/>
      <c r="F164" s="7"/>
      <c r="G164" s="8"/>
      <c r="H164" s="7"/>
      <c r="I164" s="8"/>
      <c r="J164" s="7"/>
      <c r="K164" s="7"/>
      <c r="L164" s="6"/>
      <c r="M164" s="7"/>
      <c r="N164" s="7"/>
      <c r="O164" s="17"/>
      <c r="P164" s="17"/>
      <c r="Q164" s="17" t="s">
        <v>456</v>
      </c>
      <c r="R164" s="113" t="s">
        <v>5697</v>
      </c>
      <c r="S164" s="114">
        <v>90139032827</v>
      </c>
      <c r="T164" s="7" t="s">
        <v>5515</v>
      </c>
      <c r="U164" s="8"/>
      <c r="V164" s="8"/>
      <c r="W164" s="18">
        <v>45280</v>
      </c>
      <c r="Y164" s="201">
        <v>1000</v>
      </c>
      <c r="Z164" s="196"/>
      <c r="AA164" s="7"/>
      <c r="AB164" s="7"/>
      <c r="AC164" s="7"/>
      <c r="AD164" s="9"/>
      <c r="AE164" s="4"/>
      <c r="AF164" s="4"/>
      <c r="AG164" s="4"/>
      <c r="AH164" s="4"/>
      <c r="AI164" s="7"/>
      <c r="AJ164" s="7"/>
      <c r="AK164" s="10"/>
      <c r="AL164" s="11"/>
      <c r="AM164" s="7"/>
      <c r="AN164" s="12"/>
      <c r="AO164" s="33"/>
    </row>
    <row r="165" spans="1:41" ht="25" customHeight="1" x14ac:dyDescent="0.25">
      <c r="A165" s="5"/>
      <c r="B165" s="63">
        <v>669</v>
      </c>
      <c r="C165" s="7">
        <v>2023</v>
      </c>
      <c r="D165" s="7"/>
      <c r="E165" s="7"/>
      <c r="F165" s="7"/>
      <c r="G165" s="8"/>
      <c r="H165" s="7"/>
      <c r="I165" s="8"/>
      <c r="J165" s="7"/>
      <c r="K165" s="7"/>
      <c r="L165" s="6"/>
      <c r="M165" s="7"/>
      <c r="N165" s="7"/>
      <c r="O165" s="17"/>
      <c r="P165" s="17"/>
      <c r="Q165" s="17" t="s">
        <v>456</v>
      </c>
      <c r="R165" s="113" t="s">
        <v>5698</v>
      </c>
      <c r="S165" s="114">
        <v>44579506880</v>
      </c>
      <c r="T165" s="7" t="s">
        <v>5515</v>
      </c>
      <c r="U165" s="8"/>
      <c r="V165" s="8"/>
      <c r="W165" s="18">
        <v>45280</v>
      </c>
      <c r="Y165" s="201">
        <v>1000</v>
      </c>
      <c r="Z165" s="196"/>
      <c r="AA165" s="7"/>
      <c r="AB165" s="7"/>
      <c r="AC165" s="7"/>
      <c r="AD165" s="9"/>
      <c r="AE165" s="4"/>
      <c r="AF165" s="4"/>
      <c r="AG165" s="4"/>
      <c r="AH165" s="4"/>
      <c r="AI165" s="7"/>
      <c r="AJ165" s="7"/>
      <c r="AK165" s="10"/>
      <c r="AL165" s="11"/>
      <c r="AM165" s="7"/>
      <c r="AN165" s="12"/>
      <c r="AO165" s="33"/>
    </row>
    <row r="166" spans="1:41" ht="25" customHeight="1" x14ac:dyDescent="0.25">
      <c r="A166" s="5"/>
      <c r="B166" s="63">
        <v>670</v>
      </c>
      <c r="C166" s="7">
        <v>2023</v>
      </c>
      <c r="D166" s="7"/>
      <c r="E166" s="7"/>
      <c r="F166" s="7"/>
      <c r="G166" s="8"/>
      <c r="H166" s="7"/>
      <c r="I166" s="8"/>
      <c r="J166" s="7"/>
      <c r="K166" s="7"/>
      <c r="L166" s="6"/>
      <c r="M166" s="7"/>
      <c r="N166" s="7"/>
      <c r="O166" s="17"/>
      <c r="P166" s="17"/>
      <c r="Q166" s="17" t="s">
        <v>456</v>
      </c>
      <c r="R166" s="113" t="s">
        <v>5699</v>
      </c>
      <c r="S166" s="114" t="s">
        <v>5700</v>
      </c>
      <c r="T166" s="7" t="s">
        <v>5515</v>
      </c>
      <c r="U166" s="8"/>
      <c r="V166" s="8"/>
      <c r="W166" s="18">
        <v>45280</v>
      </c>
      <c r="Y166" s="201">
        <v>1000</v>
      </c>
      <c r="Z166" s="196"/>
      <c r="AA166" s="7"/>
      <c r="AB166" s="7"/>
      <c r="AC166" s="7"/>
      <c r="AD166" s="9"/>
      <c r="AE166" s="4"/>
      <c r="AF166" s="4"/>
      <c r="AG166" s="4"/>
      <c r="AH166" s="4"/>
      <c r="AI166" s="7"/>
      <c r="AJ166" s="7"/>
      <c r="AK166" s="10"/>
      <c r="AL166" s="11"/>
      <c r="AM166" s="7"/>
      <c r="AN166" s="12"/>
      <c r="AO166" s="33"/>
    </row>
    <row r="167" spans="1:41" ht="25" customHeight="1" x14ac:dyDescent="0.25">
      <c r="A167" s="5"/>
      <c r="B167" s="63">
        <v>671</v>
      </c>
      <c r="C167" s="7">
        <v>2023</v>
      </c>
      <c r="D167" s="7"/>
      <c r="E167" s="7"/>
      <c r="F167" s="7"/>
      <c r="G167" s="8"/>
      <c r="H167" s="7"/>
      <c r="I167" s="8"/>
      <c r="J167" s="7"/>
      <c r="K167" s="7"/>
      <c r="L167" s="6"/>
      <c r="M167" s="7"/>
      <c r="N167" s="7"/>
      <c r="O167" s="17"/>
      <c r="P167" s="17"/>
      <c r="Q167" s="17" t="s">
        <v>456</v>
      </c>
      <c r="R167" s="113" t="s">
        <v>5701</v>
      </c>
      <c r="S167" s="114" t="s">
        <v>5702</v>
      </c>
      <c r="T167" s="7" t="s">
        <v>5515</v>
      </c>
      <c r="U167" s="8"/>
      <c r="V167" s="8"/>
      <c r="W167" s="18">
        <v>45280</v>
      </c>
      <c r="Y167" s="201">
        <v>1000</v>
      </c>
      <c r="Z167" s="196"/>
      <c r="AA167" s="7"/>
      <c r="AB167" s="7"/>
      <c r="AC167" s="7"/>
      <c r="AD167" s="9"/>
      <c r="AE167" s="4"/>
      <c r="AF167" s="4"/>
      <c r="AG167" s="4"/>
      <c r="AH167" s="4"/>
      <c r="AI167" s="7"/>
      <c r="AJ167" s="7"/>
      <c r="AK167" s="10"/>
      <c r="AL167" s="11"/>
      <c r="AM167" s="7"/>
      <c r="AN167" s="12"/>
      <c r="AO167" s="33"/>
    </row>
    <row r="168" spans="1:41" ht="25" customHeight="1" x14ac:dyDescent="0.25">
      <c r="A168" s="5"/>
      <c r="B168" s="63">
        <v>351</v>
      </c>
      <c r="C168" s="7">
        <v>2023</v>
      </c>
      <c r="D168" s="7"/>
      <c r="E168" s="7"/>
      <c r="F168" s="7"/>
      <c r="G168" s="8"/>
      <c r="H168" s="7"/>
      <c r="I168" s="8"/>
      <c r="J168" s="7"/>
      <c r="K168" s="7"/>
      <c r="L168" s="6"/>
      <c r="M168" s="7"/>
      <c r="N168" s="7"/>
      <c r="O168" s="17"/>
      <c r="P168" s="17"/>
      <c r="Q168" s="17" t="s">
        <v>456</v>
      </c>
      <c r="R168" s="113" t="s">
        <v>5703</v>
      </c>
      <c r="S168" s="114">
        <v>26623429867</v>
      </c>
      <c r="T168" s="7" t="s">
        <v>5515</v>
      </c>
      <c r="U168" s="8"/>
      <c r="V168" s="8"/>
      <c r="W168" s="18">
        <v>45280</v>
      </c>
      <c r="Y168" s="201">
        <v>1000</v>
      </c>
      <c r="Z168" s="196"/>
      <c r="AA168" s="7"/>
      <c r="AB168" s="7"/>
      <c r="AC168" s="7"/>
      <c r="AD168" s="9"/>
      <c r="AE168" s="4"/>
      <c r="AF168" s="4"/>
      <c r="AG168" s="4"/>
      <c r="AH168" s="4"/>
      <c r="AI168" s="7"/>
      <c r="AJ168" s="7"/>
      <c r="AK168" s="10"/>
      <c r="AL168" s="11"/>
      <c r="AM168" s="7"/>
      <c r="AN168" s="12"/>
      <c r="AO168" s="33"/>
    </row>
    <row r="169" spans="1:41" ht="25" customHeight="1" x14ac:dyDescent="0.25">
      <c r="A169" s="5"/>
      <c r="B169" s="63">
        <v>672</v>
      </c>
      <c r="C169" s="7">
        <v>2023</v>
      </c>
      <c r="D169" s="7"/>
      <c r="E169" s="7"/>
      <c r="F169" s="7"/>
      <c r="G169" s="8"/>
      <c r="H169" s="7"/>
      <c r="I169" s="8"/>
      <c r="J169" s="7"/>
      <c r="K169" s="7"/>
      <c r="L169" s="6"/>
      <c r="M169" s="7"/>
      <c r="N169" s="7"/>
      <c r="O169" s="17"/>
      <c r="P169" s="17"/>
      <c r="Q169" s="17" t="s">
        <v>456</v>
      </c>
      <c r="R169" s="113" t="s">
        <v>5704</v>
      </c>
      <c r="S169" s="114">
        <v>90067429882</v>
      </c>
      <c r="T169" s="7" t="s">
        <v>5515</v>
      </c>
      <c r="U169" s="8"/>
      <c r="V169" s="8"/>
      <c r="W169" s="18">
        <v>45280</v>
      </c>
      <c r="Y169" s="201">
        <v>1000</v>
      </c>
      <c r="Z169" s="196"/>
      <c r="AA169" s="7"/>
      <c r="AB169" s="7"/>
      <c r="AC169" s="7"/>
      <c r="AD169" s="9"/>
      <c r="AE169" s="4"/>
      <c r="AF169" s="4"/>
      <c r="AG169" s="4"/>
      <c r="AH169" s="4"/>
      <c r="AI169" s="7"/>
      <c r="AJ169" s="7"/>
      <c r="AK169" s="10"/>
      <c r="AL169" s="11"/>
      <c r="AM169" s="7"/>
      <c r="AN169" s="12"/>
      <c r="AO169" s="33"/>
    </row>
    <row r="170" spans="1:41" ht="25" customHeight="1" x14ac:dyDescent="0.25">
      <c r="A170" s="5"/>
      <c r="B170" s="63">
        <v>673</v>
      </c>
      <c r="C170" s="7">
        <v>2023</v>
      </c>
      <c r="D170" s="7"/>
      <c r="E170" s="7"/>
      <c r="F170" s="7"/>
      <c r="G170" s="8"/>
      <c r="H170" s="7"/>
      <c r="I170" s="8"/>
      <c r="J170" s="7"/>
      <c r="K170" s="7"/>
      <c r="L170" s="6"/>
      <c r="M170" s="7"/>
      <c r="N170" s="7"/>
      <c r="O170" s="17"/>
      <c r="P170" s="17"/>
      <c r="Q170" s="17" t="s">
        <v>456</v>
      </c>
      <c r="R170" s="113" t="s">
        <v>5705</v>
      </c>
      <c r="S170" s="114" t="s">
        <v>5706</v>
      </c>
      <c r="T170" s="7" t="s">
        <v>5515</v>
      </c>
      <c r="U170" s="8"/>
      <c r="V170" s="8"/>
      <c r="W170" s="18">
        <v>45280</v>
      </c>
      <c r="Y170" s="201">
        <v>1000</v>
      </c>
      <c r="Z170" s="196"/>
      <c r="AA170" s="7"/>
      <c r="AB170" s="7"/>
      <c r="AC170" s="7"/>
      <c r="AD170" s="9"/>
      <c r="AE170" s="4"/>
      <c r="AF170" s="4"/>
      <c r="AG170" s="4"/>
      <c r="AH170" s="4"/>
      <c r="AI170" s="7"/>
      <c r="AJ170" s="7"/>
      <c r="AK170" s="10"/>
      <c r="AL170" s="11"/>
      <c r="AM170" s="7"/>
      <c r="AN170" s="12"/>
      <c r="AO170" s="33"/>
    </row>
    <row r="171" spans="1:41" ht="25" customHeight="1" x14ac:dyDescent="0.25">
      <c r="A171" s="5"/>
      <c r="B171" s="63">
        <v>674</v>
      </c>
      <c r="C171" s="7">
        <v>2023</v>
      </c>
      <c r="D171" s="7"/>
      <c r="E171" s="7"/>
      <c r="F171" s="7"/>
      <c r="G171" s="8"/>
      <c r="H171" s="7"/>
      <c r="I171" s="8"/>
      <c r="J171" s="7"/>
      <c r="K171" s="7"/>
      <c r="L171" s="6"/>
      <c r="M171" s="7"/>
      <c r="N171" s="7"/>
      <c r="O171" s="17"/>
      <c r="P171" s="17"/>
      <c r="Q171" s="17" t="s">
        <v>456</v>
      </c>
      <c r="R171" s="113" t="s">
        <v>5707</v>
      </c>
      <c r="S171" s="114">
        <v>43362509878</v>
      </c>
      <c r="T171" s="7" t="s">
        <v>5515</v>
      </c>
      <c r="U171" s="8"/>
      <c r="V171" s="8"/>
      <c r="W171" s="18">
        <v>45280</v>
      </c>
      <c r="Y171" s="201">
        <v>1000</v>
      </c>
      <c r="Z171" s="196"/>
      <c r="AA171" s="7"/>
      <c r="AB171" s="7"/>
      <c r="AC171" s="7"/>
      <c r="AD171" s="9"/>
      <c r="AE171" s="4"/>
      <c r="AF171" s="4"/>
      <c r="AG171" s="4"/>
      <c r="AH171" s="4"/>
      <c r="AI171" s="7"/>
      <c r="AJ171" s="7"/>
      <c r="AK171" s="10"/>
      <c r="AL171" s="11"/>
      <c r="AM171" s="7"/>
      <c r="AN171" s="12"/>
      <c r="AO171" s="33"/>
    </row>
    <row r="172" spans="1:41" ht="25" customHeight="1" x14ac:dyDescent="0.25">
      <c r="A172" s="5"/>
      <c r="B172" s="63">
        <v>675</v>
      </c>
      <c r="C172" s="7">
        <v>2023</v>
      </c>
      <c r="D172" s="7"/>
      <c r="E172" s="7"/>
      <c r="F172" s="7"/>
      <c r="G172" s="8"/>
      <c r="H172" s="7"/>
      <c r="I172" s="8"/>
      <c r="J172" s="7"/>
      <c r="K172" s="7"/>
      <c r="L172" s="6"/>
      <c r="M172" s="7"/>
      <c r="N172" s="7"/>
      <c r="O172" s="17"/>
      <c r="P172" s="17"/>
      <c r="Q172" s="17" t="s">
        <v>456</v>
      </c>
      <c r="R172" s="113" t="s">
        <v>5708</v>
      </c>
      <c r="S172" s="114">
        <v>35094948814</v>
      </c>
      <c r="T172" s="7" t="s">
        <v>5515</v>
      </c>
      <c r="U172" s="8"/>
      <c r="V172" s="8"/>
      <c r="W172" s="18">
        <v>45280</v>
      </c>
      <c r="Y172" s="201">
        <v>1000</v>
      </c>
      <c r="Z172" s="196"/>
      <c r="AA172" s="7"/>
      <c r="AB172" s="7"/>
      <c r="AC172" s="7"/>
      <c r="AD172" s="9"/>
      <c r="AE172" s="4"/>
      <c r="AF172" s="4"/>
      <c r="AG172" s="4"/>
      <c r="AH172" s="4"/>
      <c r="AI172" s="7"/>
      <c r="AJ172" s="7"/>
      <c r="AK172" s="10"/>
      <c r="AL172" s="11"/>
      <c r="AM172" s="7"/>
      <c r="AN172" s="12"/>
      <c r="AO172" s="33"/>
    </row>
    <row r="173" spans="1:41" ht="25" customHeight="1" x14ac:dyDescent="0.25">
      <c r="A173" s="5"/>
      <c r="B173" s="63">
        <v>676</v>
      </c>
      <c r="C173" s="7">
        <v>2023</v>
      </c>
      <c r="D173" s="7"/>
      <c r="E173" s="7"/>
      <c r="F173" s="7"/>
      <c r="G173" s="8"/>
      <c r="H173" s="7"/>
      <c r="I173" s="8"/>
      <c r="J173" s="7"/>
      <c r="K173" s="7"/>
      <c r="L173" s="6"/>
      <c r="M173" s="7"/>
      <c r="N173" s="7"/>
      <c r="O173" s="17"/>
      <c r="P173" s="17"/>
      <c r="Q173" s="17" t="s">
        <v>456</v>
      </c>
      <c r="R173" s="113" t="s">
        <v>5709</v>
      </c>
      <c r="S173" s="114" t="s">
        <v>5710</v>
      </c>
      <c r="T173" s="7" t="s">
        <v>5515</v>
      </c>
      <c r="U173" s="8"/>
      <c r="V173" s="8"/>
      <c r="W173" s="18">
        <v>45280</v>
      </c>
      <c r="Y173" s="201">
        <v>1000</v>
      </c>
      <c r="Z173" s="196"/>
      <c r="AA173" s="7"/>
      <c r="AB173" s="7"/>
      <c r="AC173" s="7"/>
      <c r="AD173" s="9"/>
      <c r="AE173" s="4"/>
      <c r="AF173" s="4"/>
      <c r="AG173" s="4"/>
      <c r="AH173" s="4"/>
      <c r="AI173" s="7"/>
      <c r="AJ173" s="7"/>
      <c r="AK173" s="10"/>
      <c r="AL173" s="11"/>
      <c r="AM173" s="7"/>
      <c r="AN173" s="12"/>
      <c r="AO173" s="33"/>
    </row>
    <row r="174" spans="1:41" ht="25" customHeight="1" x14ac:dyDescent="0.25">
      <c r="A174" s="5"/>
      <c r="B174" s="63">
        <v>677</v>
      </c>
      <c r="C174" s="7">
        <v>2023</v>
      </c>
      <c r="D174" s="7"/>
      <c r="E174" s="7"/>
      <c r="F174" s="7"/>
      <c r="G174" s="8"/>
      <c r="H174" s="7"/>
      <c r="I174" s="8"/>
      <c r="J174" s="7"/>
      <c r="K174" s="7"/>
      <c r="L174" s="6"/>
      <c r="M174" s="7"/>
      <c r="N174" s="7"/>
      <c r="O174" s="17"/>
      <c r="P174" s="17"/>
      <c r="Q174" s="17" t="s">
        <v>456</v>
      </c>
      <c r="R174" s="113" t="s">
        <v>5711</v>
      </c>
      <c r="S174" s="114" t="s">
        <v>5712</v>
      </c>
      <c r="T174" s="7" t="s">
        <v>5515</v>
      </c>
      <c r="U174" s="8"/>
      <c r="V174" s="8"/>
      <c r="W174" s="18">
        <v>45280</v>
      </c>
      <c r="Y174" s="201">
        <v>1000</v>
      </c>
      <c r="Z174" s="196"/>
      <c r="AA174" s="7"/>
      <c r="AB174" s="7"/>
      <c r="AC174" s="7"/>
      <c r="AD174" s="9"/>
      <c r="AE174" s="4"/>
      <c r="AF174" s="4"/>
      <c r="AG174" s="4"/>
      <c r="AH174" s="4"/>
      <c r="AI174" s="7"/>
      <c r="AJ174" s="7"/>
      <c r="AK174" s="10"/>
      <c r="AL174" s="11"/>
      <c r="AM174" s="7"/>
      <c r="AN174" s="12"/>
      <c r="AO174" s="33"/>
    </row>
    <row r="175" spans="1:41" ht="25" customHeight="1" x14ac:dyDescent="0.25">
      <c r="A175" s="5"/>
      <c r="B175" s="63">
        <v>678</v>
      </c>
      <c r="C175" s="7">
        <v>2023</v>
      </c>
      <c r="D175" s="7"/>
      <c r="E175" s="7"/>
      <c r="F175" s="7"/>
      <c r="G175" s="8"/>
      <c r="H175" s="7"/>
      <c r="I175" s="8"/>
      <c r="J175" s="7"/>
      <c r="K175" s="7"/>
      <c r="L175" s="6"/>
      <c r="M175" s="7"/>
      <c r="N175" s="7"/>
      <c r="O175" s="17"/>
      <c r="P175" s="17"/>
      <c r="Q175" s="17" t="s">
        <v>456</v>
      </c>
      <c r="R175" s="113" t="s">
        <v>5713</v>
      </c>
      <c r="S175" s="114">
        <v>52885791802</v>
      </c>
      <c r="T175" s="7" t="s">
        <v>5515</v>
      </c>
      <c r="U175" s="8"/>
      <c r="V175" s="8"/>
      <c r="W175" s="18">
        <v>45280</v>
      </c>
      <c r="Y175" s="201">
        <v>1000</v>
      </c>
      <c r="Z175" s="196"/>
      <c r="AA175" s="7"/>
      <c r="AB175" s="7"/>
      <c r="AC175" s="7"/>
      <c r="AD175" s="9"/>
      <c r="AE175" s="4"/>
      <c r="AF175" s="4"/>
      <c r="AG175" s="4"/>
      <c r="AH175" s="4"/>
      <c r="AI175" s="7"/>
      <c r="AJ175" s="7"/>
      <c r="AK175" s="10"/>
      <c r="AL175" s="11"/>
      <c r="AM175" s="7"/>
      <c r="AN175" s="12"/>
      <c r="AO175" s="33"/>
    </row>
    <row r="176" spans="1:41" ht="25" customHeight="1" x14ac:dyDescent="0.25">
      <c r="A176" s="5"/>
      <c r="B176" s="63">
        <v>679</v>
      </c>
      <c r="C176" s="7">
        <v>2023</v>
      </c>
      <c r="D176" s="7"/>
      <c r="E176" s="7"/>
      <c r="F176" s="7"/>
      <c r="G176" s="8"/>
      <c r="H176" s="7"/>
      <c r="I176" s="8"/>
      <c r="J176" s="7"/>
      <c r="K176" s="7"/>
      <c r="L176" s="6"/>
      <c r="M176" s="7"/>
      <c r="N176" s="7"/>
      <c r="O176" s="17"/>
      <c r="P176" s="17"/>
      <c r="Q176" s="17" t="s">
        <v>456</v>
      </c>
      <c r="R176" s="113" t="s">
        <v>5714</v>
      </c>
      <c r="S176" s="114" t="s">
        <v>5715</v>
      </c>
      <c r="T176" s="7" t="s">
        <v>5515</v>
      </c>
      <c r="U176" s="8"/>
      <c r="V176" s="8"/>
      <c r="W176" s="18">
        <v>45280</v>
      </c>
      <c r="Y176" s="201">
        <v>1000</v>
      </c>
      <c r="Z176" s="196"/>
      <c r="AA176" s="7"/>
      <c r="AB176" s="7"/>
      <c r="AC176" s="7"/>
      <c r="AD176" s="9"/>
      <c r="AE176" s="4"/>
      <c r="AF176" s="4"/>
      <c r="AG176" s="4"/>
      <c r="AH176" s="4"/>
      <c r="AI176" s="7"/>
      <c r="AJ176" s="7"/>
      <c r="AK176" s="10"/>
      <c r="AL176" s="11"/>
      <c r="AM176" s="7"/>
      <c r="AN176" s="12"/>
      <c r="AO176" s="33"/>
    </row>
    <row r="177" spans="1:41" ht="25" customHeight="1" x14ac:dyDescent="0.25">
      <c r="A177" s="5"/>
      <c r="B177" s="63">
        <v>680</v>
      </c>
      <c r="C177" s="7">
        <v>2023</v>
      </c>
      <c r="D177" s="7"/>
      <c r="E177" s="7"/>
      <c r="F177" s="7"/>
      <c r="G177" s="8"/>
      <c r="H177" s="7"/>
      <c r="I177" s="8"/>
      <c r="J177" s="7"/>
      <c r="K177" s="7"/>
      <c r="L177" s="6"/>
      <c r="M177" s="7"/>
      <c r="N177" s="7"/>
      <c r="O177" s="17"/>
      <c r="P177" s="17"/>
      <c r="Q177" s="17" t="s">
        <v>456</v>
      </c>
      <c r="R177" s="113" t="s">
        <v>5716</v>
      </c>
      <c r="S177" s="114">
        <v>41178968812</v>
      </c>
      <c r="T177" s="7" t="s">
        <v>5515</v>
      </c>
      <c r="U177" s="8"/>
      <c r="V177" s="8"/>
      <c r="W177" s="18">
        <v>45280</v>
      </c>
      <c r="Y177" s="201">
        <v>1000</v>
      </c>
      <c r="Z177" s="196"/>
      <c r="AA177" s="7"/>
      <c r="AB177" s="7"/>
      <c r="AC177" s="7"/>
      <c r="AD177" s="9"/>
      <c r="AE177" s="4"/>
      <c r="AF177" s="4"/>
      <c r="AG177" s="4"/>
      <c r="AH177" s="4"/>
      <c r="AI177" s="7"/>
      <c r="AJ177" s="7"/>
      <c r="AK177" s="10"/>
      <c r="AL177" s="11"/>
      <c r="AM177" s="7"/>
      <c r="AN177" s="12"/>
      <c r="AO177" s="33"/>
    </row>
    <row r="178" spans="1:41" ht="25" customHeight="1" x14ac:dyDescent="0.25">
      <c r="A178" s="5"/>
      <c r="B178" s="63">
        <v>681</v>
      </c>
      <c r="C178" s="7">
        <v>2023</v>
      </c>
      <c r="D178" s="7"/>
      <c r="E178" s="7"/>
      <c r="F178" s="7"/>
      <c r="G178" s="8"/>
      <c r="H178" s="7"/>
      <c r="I178" s="8"/>
      <c r="J178" s="7"/>
      <c r="K178" s="7"/>
      <c r="L178" s="6"/>
      <c r="M178" s="7"/>
      <c r="N178" s="7"/>
      <c r="O178" s="17"/>
      <c r="P178" s="17"/>
      <c r="Q178" s="17" t="s">
        <v>456</v>
      </c>
      <c r="R178" s="113" t="s">
        <v>5717</v>
      </c>
      <c r="S178" s="114" t="s">
        <v>5718</v>
      </c>
      <c r="T178" s="7" t="s">
        <v>5515</v>
      </c>
      <c r="U178" s="8"/>
      <c r="V178" s="8"/>
      <c r="W178" s="18">
        <v>45280</v>
      </c>
      <c r="Y178" s="201">
        <v>1000</v>
      </c>
      <c r="Z178" s="196"/>
      <c r="AA178" s="7"/>
      <c r="AB178" s="7"/>
      <c r="AC178" s="7"/>
      <c r="AD178" s="9"/>
      <c r="AE178" s="4"/>
      <c r="AF178" s="4"/>
      <c r="AG178" s="4"/>
      <c r="AH178" s="4"/>
      <c r="AI178" s="7"/>
      <c r="AJ178" s="7"/>
      <c r="AK178" s="10"/>
      <c r="AL178" s="11"/>
      <c r="AM178" s="7"/>
      <c r="AN178" s="12"/>
      <c r="AO178" s="33"/>
    </row>
    <row r="179" spans="1:41" ht="25" customHeight="1" x14ac:dyDescent="0.25">
      <c r="A179" s="5"/>
      <c r="B179" s="63">
        <v>682</v>
      </c>
      <c r="C179" s="7">
        <v>2023</v>
      </c>
      <c r="D179" s="7"/>
      <c r="E179" s="7"/>
      <c r="F179" s="7"/>
      <c r="G179" s="8"/>
      <c r="H179" s="7"/>
      <c r="I179" s="8"/>
      <c r="J179" s="7"/>
      <c r="K179" s="7"/>
      <c r="L179" s="6"/>
      <c r="M179" s="7"/>
      <c r="N179" s="7"/>
      <c r="O179" s="17"/>
      <c r="P179" s="17"/>
      <c r="Q179" s="17" t="s">
        <v>456</v>
      </c>
      <c r="R179" s="113" t="s">
        <v>5719</v>
      </c>
      <c r="S179" s="114">
        <v>49172187808</v>
      </c>
      <c r="T179" s="7" t="s">
        <v>5515</v>
      </c>
      <c r="U179" s="8"/>
      <c r="V179" s="8"/>
      <c r="W179" s="18">
        <v>45280</v>
      </c>
      <c r="Y179" s="201">
        <v>1000</v>
      </c>
      <c r="Z179" s="196"/>
      <c r="AA179" s="7"/>
      <c r="AB179" s="7"/>
      <c r="AC179" s="7"/>
      <c r="AD179" s="9"/>
      <c r="AE179" s="4"/>
      <c r="AF179" s="4"/>
      <c r="AG179" s="4"/>
      <c r="AH179" s="4"/>
      <c r="AI179" s="7"/>
      <c r="AJ179" s="7"/>
      <c r="AK179" s="10"/>
      <c r="AL179" s="11"/>
      <c r="AM179" s="7"/>
      <c r="AN179" s="12"/>
      <c r="AO179" s="33"/>
    </row>
    <row r="180" spans="1:41" ht="25" customHeight="1" x14ac:dyDescent="0.25">
      <c r="A180" s="5"/>
      <c r="B180" s="63">
        <v>683</v>
      </c>
      <c r="C180" s="7">
        <v>2023</v>
      </c>
      <c r="D180" s="7"/>
      <c r="E180" s="7"/>
      <c r="F180" s="7"/>
      <c r="G180" s="8"/>
      <c r="H180" s="7"/>
      <c r="I180" s="8"/>
      <c r="J180" s="7"/>
      <c r="K180" s="7"/>
      <c r="L180" s="6"/>
      <c r="M180" s="7"/>
      <c r="N180" s="7"/>
      <c r="O180" s="17"/>
      <c r="P180" s="17"/>
      <c r="Q180" s="17" t="s">
        <v>456</v>
      </c>
      <c r="R180" s="113" t="s">
        <v>5720</v>
      </c>
      <c r="S180" s="114" t="s">
        <v>5721</v>
      </c>
      <c r="T180" s="7" t="s">
        <v>5515</v>
      </c>
      <c r="U180" s="8"/>
      <c r="V180" s="8"/>
      <c r="W180" s="18">
        <v>45280</v>
      </c>
      <c r="Y180" s="201">
        <v>1000</v>
      </c>
      <c r="Z180" s="196"/>
      <c r="AA180" s="7"/>
      <c r="AB180" s="7"/>
      <c r="AC180" s="7"/>
      <c r="AD180" s="9"/>
      <c r="AE180" s="4"/>
      <c r="AF180" s="4"/>
      <c r="AG180" s="4"/>
      <c r="AH180" s="4"/>
      <c r="AI180" s="7"/>
      <c r="AJ180" s="7"/>
      <c r="AK180" s="10"/>
      <c r="AL180" s="11"/>
      <c r="AM180" s="7"/>
      <c r="AN180" s="12"/>
      <c r="AO180" s="33"/>
    </row>
    <row r="181" spans="1:41" ht="25" customHeight="1" x14ac:dyDescent="0.25">
      <c r="A181" s="5"/>
      <c r="B181" s="63">
        <v>352</v>
      </c>
      <c r="C181" s="7">
        <v>2023</v>
      </c>
      <c r="D181" s="7"/>
      <c r="E181" s="7"/>
      <c r="F181" s="7"/>
      <c r="G181" s="8"/>
      <c r="H181" s="7"/>
      <c r="I181" s="8"/>
      <c r="J181" s="7"/>
      <c r="K181" s="7"/>
      <c r="L181" s="6"/>
      <c r="M181" s="7"/>
      <c r="N181" s="7"/>
      <c r="O181" s="17"/>
      <c r="P181" s="17"/>
      <c r="Q181" s="17" t="s">
        <v>456</v>
      </c>
      <c r="R181" s="113" t="s">
        <v>5517</v>
      </c>
      <c r="S181" s="114" t="s">
        <v>5518</v>
      </c>
      <c r="T181" s="7" t="s">
        <v>5515</v>
      </c>
      <c r="U181" s="8"/>
      <c r="V181" s="8"/>
      <c r="W181" s="18">
        <v>45280</v>
      </c>
      <c r="Y181" s="201">
        <v>1000</v>
      </c>
      <c r="Z181" s="196"/>
      <c r="AA181" s="7"/>
      <c r="AB181" s="7"/>
      <c r="AC181" s="7"/>
      <c r="AD181" s="9"/>
      <c r="AE181" s="4"/>
      <c r="AF181" s="4"/>
      <c r="AG181" s="4"/>
      <c r="AH181" s="4"/>
      <c r="AI181" s="7"/>
      <c r="AJ181" s="7"/>
      <c r="AK181" s="10"/>
      <c r="AL181" s="11"/>
      <c r="AM181" s="7"/>
      <c r="AN181" s="12"/>
      <c r="AO181" s="33"/>
    </row>
    <row r="182" spans="1:41" ht="25" customHeight="1" x14ac:dyDescent="0.25">
      <c r="A182" s="34"/>
      <c r="B182" s="63">
        <v>684</v>
      </c>
      <c r="C182" s="7">
        <v>2023</v>
      </c>
      <c r="D182" s="17"/>
      <c r="E182" s="17"/>
      <c r="F182" s="17"/>
      <c r="G182" s="18"/>
      <c r="H182" s="17"/>
      <c r="I182" s="18"/>
      <c r="J182" s="17"/>
      <c r="K182" s="17"/>
      <c r="L182" s="14"/>
      <c r="M182" s="17"/>
      <c r="N182" s="17"/>
      <c r="O182" s="17"/>
      <c r="P182" s="17"/>
      <c r="Q182" s="17" t="s">
        <v>456</v>
      </c>
      <c r="R182" s="113" t="s">
        <v>5722</v>
      </c>
      <c r="S182" s="114" t="s">
        <v>5723</v>
      </c>
      <c r="T182" s="7" t="s">
        <v>5515</v>
      </c>
      <c r="U182" s="18"/>
      <c r="V182" s="18"/>
      <c r="W182" s="18">
        <v>45280</v>
      </c>
      <c r="Y182" s="201">
        <v>1000</v>
      </c>
      <c r="Z182" s="197"/>
      <c r="AA182" s="17"/>
      <c r="AB182" s="17"/>
      <c r="AC182" s="17"/>
      <c r="AD182" s="36"/>
      <c r="AE182" s="37"/>
      <c r="AF182" s="37"/>
      <c r="AG182" s="37"/>
      <c r="AH182" s="37"/>
      <c r="AI182" s="17"/>
      <c r="AJ182" s="17"/>
      <c r="AK182" s="38"/>
      <c r="AL182" s="39"/>
      <c r="AM182" s="17"/>
      <c r="AN182" s="40"/>
      <c r="AO182" s="41"/>
    </row>
    <row r="183" spans="1:41" ht="25" customHeight="1" x14ac:dyDescent="0.3">
      <c r="A183" s="5"/>
      <c r="B183" s="62">
        <v>685</v>
      </c>
      <c r="C183" s="7">
        <v>2023</v>
      </c>
      <c r="D183" s="7"/>
      <c r="E183" s="7"/>
      <c r="F183" s="7"/>
      <c r="G183" s="8"/>
      <c r="H183" s="7"/>
      <c r="I183" s="8"/>
      <c r="J183" s="7"/>
      <c r="K183" s="7"/>
      <c r="L183" s="6"/>
      <c r="M183" s="7"/>
      <c r="N183" s="7"/>
      <c r="O183" s="17"/>
      <c r="P183" s="17"/>
      <c r="Q183" s="17" t="s">
        <v>456</v>
      </c>
      <c r="R183" s="115" t="s">
        <v>5724</v>
      </c>
      <c r="S183" s="116" t="s">
        <v>5725</v>
      </c>
      <c r="T183" s="7" t="s">
        <v>5521</v>
      </c>
      <c r="U183" s="8"/>
      <c r="V183" s="8"/>
      <c r="W183" s="18">
        <v>45280</v>
      </c>
      <c r="Y183" s="201">
        <v>1000</v>
      </c>
      <c r="Z183" s="196"/>
      <c r="AA183" s="7"/>
      <c r="AB183" s="7"/>
      <c r="AC183" s="7"/>
      <c r="AD183" s="9"/>
      <c r="AE183" s="4"/>
      <c r="AF183" s="4"/>
      <c r="AG183" s="4"/>
      <c r="AH183" s="4"/>
      <c r="AI183" s="7"/>
      <c r="AJ183" s="7"/>
      <c r="AK183" s="10"/>
      <c r="AL183" s="11"/>
      <c r="AM183" s="7"/>
      <c r="AN183" s="12"/>
      <c r="AO183" s="33"/>
    </row>
    <row r="184" spans="1:41" ht="25" customHeight="1" x14ac:dyDescent="0.3">
      <c r="A184" s="5"/>
      <c r="B184" s="63">
        <v>686</v>
      </c>
      <c r="C184" s="7">
        <v>2023</v>
      </c>
      <c r="D184" s="7"/>
      <c r="E184" s="7"/>
      <c r="F184" s="7"/>
      <c r="G184" s="8"/>
      <c r="H184" s="7"/>
      <c r="I184" s="8"/>
      <c r="J184" s="7"/>
      <c r="K184" s="7"/>
      <c r="L184" s="6"/>
      <c r="M184" s="7"/>
      <c r="N184" s="7"/>
      <c r="O184" s="17"/>
      <c r="P184" s="17"/>
      <c r="Q184" s="17" t="s">
        <v>456</v>
      </c>
      <c r="R184" s="115" t="s">
        <v>5726</v>
      </c>
      <c r="S184" s="116">
        <v>44939135845</v>
      </c>
      <c r="T184" s="7" t="s">
        <v>5521</v>
      </c>
      <c r="U184" s="8"/>
      <c r="V184" s="8"/>
      <c r="W184" s="18">
        <v>45280</v>
      </c>
      <c r="Y184" s="201">
        <v>1000</v>
      </c>
      <c r="Z184" s="196"/>
      <c r="AA184" s="7"/>
      <c r="AB184" s="7"/>
      <c r="AC184" s="7"/>
      <c r="AD184" s="9"/>
      <c r="AE184" s="4"/>
      <c r="AF184" s="4"/>
      <c r="AG184" s="4"/>
      <c r="AH184" s="4"/>
      <c r="AI184" s="7"/>
      <c r="AJ184" s="7"/>
      <c r="AK184" s="10"/>
      <c r="AL184" s="11"/>
      <c r="AM184" s="7"/>
      <c r="AN184" s="12"/>
      <c r="AO184" s="33"/>
    </row>
    <row r="185" spans="1:41" ht="25" customHeight="1" x14ac:dyDescent="0.3">
      <c r="A185" s="5"/>
      <c r="B185" s="63">
        <v>687</v>
      </c>
      <c r="C185" s="7">
        <v>2023</v>
      </c>
      <c r="D185" s="7"/>
      <c r="E185" s="7"/>
      <c r="F185" s="7"/>
      <c r="G185" s="8"/>
      <c r="H185" s="7"/>
      <c r="I185" s="8"/>
      <c r="J185" s="7"/>
      <c r="K185" s="7"/>
      <c r="L185" s="6"/>
      <c r="M185" s="7"/>
      <c r="N185" s="7"/>
      <c r="O185" s="17"/>
      <c r="P185" s="17"/>
      <c r="Q185" s="17" t="s">
        <v>456</v>
      </c>
      <c r="R185" s="115" t="s">
        <v>5727</v>
      </c>
      <c r="S185" s="116" t="s">
        <v>5728</v>
      </c>
      <c r="T185" s="7" t="s">
        <v>5521</v>
      </c>
      <c r="U185" s="8"/>
      <c r="V185" s="8"/>
      <c r="W185" s="18">
        <v>45280</v>
      </c>
      <c r="Y185" s="201">
        <v>1000</v>
      </c>
      <c r="Z185" s="196"/>
      <c r="AA185" s="7"/>
      <c r="AB185" s="7"/>
      <c r="AC185" s="7"/>
      <c r="AD185" s="9"/>
      <c r="AE185" s="4"/>
      <c r="AF185" s="4"/>
      <c r="AG185" s="4"/>
      <c r="AH185" s="4"/>
      <c r="AI185" s="7"/>
      <c r="AJ185" s="7"/>
      <c r="AK185" s="10"/>
      <c r="AL185" s="11"/>
      <c r="AM185" s="7"/>
      <c r="AN185" s="12"/>
      <c r="AO185" s="33"/>
    </row>
    <row r="186" spans="1:41" ht="25" customHeight="1" x14ac:dyDescent="0.3">
      <c r="A186" s="5"/>
      <c r="B186" s="63">
        <v>688</v>
      </c>
      <c r="C186" s="7">
        <v>2023</v>
      </c>
      <c r="D186" s="7"/>
      <c r="E186" s="7"/>
      <c r="F186" s="7"/>
      <c r="G186" s="8"/>
      <c r="H186" s="7"/>
      <c r="I186" s="8"/>
      <c r="J186" s="7"/>
      <c r="K186" s="7"/>
      <c r="L186" s="6"/>
      <c r="M186" s="7"/>
      <c r="N186" s="7"/>
      <c r="O186" s="17"/>
      <c r="P186" s="17"/>
      <c r="Q186" s="17" t="s">
        <v>456</v>
      </c>
      <c r="R186" s="115" t="s">
        <v>5729</v>
      </c>
      <c r="S186" s="116">
        <v>90071295895</v>
      </c>
      <c r="T186" s="7" t="s">
        <v>5521</v>
      </c>
      <c r="U186" s="8"/>
      <c r="V186" s="8"/>
      <c r="W186" s="18">
        <v>45280</v>
      </c>
      <c r="Y186" s="201">
        <v>1000</v>
      </c>
      <c r="Z186" s="196"/>
      <c r="AA186" s="7"/>
      <c r="AB186" s="7"/>
      <c r="AC186" s="7"/>
      <c r="AD186" s="9"/>
      <c r="AE186" s="4"/>
      <c r="AF186" s="4"/>
      <c r="AG186" s="4"/>
      <c r="AH186" s="4"/>
      <c r="AI186" s="7"/>
      <c r="AJ186" s="7"/>
      <c r="AK186" s="10"/>
      <c r="AL186" s="11"/>
      <c r="AM186" s="7"/>
      <c r="AN186" s="12"/>
      <c r="AO186" s="33"/>
    </row>
    <row r="187" spans="1:41" ht="25" customHeight="1" x14ac:dyDescent="0.3">
      <c r="A187" s="5"/>
      <c r="B187" s="63">
        <v>689</v>
      </c>
      <c r="C187" s="7">
        <v>2023</v>
      </c>
      <c r="D187" s="7"/>
      <c r="E187" s="7"/>
      <c r="F187" s="7"/>
      <c r="G187" s="8"/>
      <c r="H187" s="7"/>
      <c r="I187" s="8"/>
      <c r="J187" s="7"/>
      <c r="K187" s="7"/>
      <c r="L187" s="6"/>
      <c r="M187" s="7"/>
      <c r="N187" s="7"/>
      <c r="O187" s="17"/>
      <c r="P187" s="17"/>
      <c r="Q187" s="17" t="s">
        <v>456</v>
      </c>
      <c r="R187" s="115" t="s">
        <v>5730</v>
      </c>
      <c r="S187" s="116" t="s">
        <v>5731</v>
      </c>
      <c r="T187" s="7" t="s">
        <v>5521</v>
      </c>
      <c r="U187" s="8"/>
      <c r="V187" s="8"/>
      <c r="W187" s="18">
        <v>45280</v>
      </c>
      <c r="Y187" s="201">
        <v>1000</v>
      </c>
      <c r="Z187" s="196"/>
      <c r="AA187" s="7"/>
      <c r="AB187" s="7"/>
      <c r="AC187" s="7"/>
      <c r="AD187" s="9"/>
      <c r="AE187" s="4"/>
      <c r="AF187" s="4"/>
      <c r="AG187" s="4"/>
      <c r="AH187" s="4"/>
      <c r="AI187" s="7"/>
      <c r="AJ187" s="7"/>
      <c r="AK187" s="10"/>
      <c r="AL187" s="11"/>
      <c r="AM187" s="7"/>
      <c r="AN187" s="12"/>
      <c r="AO187" s="33"/>
    </row>
    <row r="188" spans="1:41" ht="25" customHeight="1" x14ac:dyDescent="0.3">
      <c r="A188" s="34"/>
      <c r="B188" s="63">
        <v>690</v>
      </c>
      <c r="C188" s="7">
        <v>2023</v>
      </c>
      <c r="D188" s="17"/>
      <c r="E188" s="17"/>
      <c r="F188" s="17"/>
      <c r="G188" s="18"/>
      <c r="H188" s="17"/>
      <c r="I188" s="18"/>
      <c r="J188" s="17"/>
      <c r="K188" s="17"/>
      <c r="L188" s="14"/>
      <c r="M188" s="17"/>
      <c r="N188" s="17"/>
      <c r="O188" s="17"/>
      <c r="P188" s="17"/>
      <c r="Q188" s="17" t="s">
        <v>456</v>
      </c>
      <c r="R188" s="117" t="s">
        <v>5732</v>
      </c>
      <c r="S188" s="118">
        <v>45374550802</v>
      </c>
      <c r="T188" s="7" t="s">
        <v>5521</v>
      </c>
      <c r="U188" s="18"/>
      <c r="V188" s="18"/>
      <c r="W188" s="18">
        <v>45280</v>
      </c>
      <c r="Y188" s="201">
        <v>1000</v>
      </c>
      <c r="Z188" s="197"/>
      <c r="AA188" s="17"/>
      <c r="AB188" s="17"/>
      <c r="AC188" s="17"/>
      <c r="AD188" s="36"/>
      <c r="AE188" s="37"/>
      <c r="AF188" s="37"/>
      <c r="AG188" s="37"/>
      <c r="AH188" s="37"/>
      <c r="AI188" s="17"/>
      <c r="AJ188" s="17"/>
      <c r="AK188" s="38"/>
      <c r="AL188" s="39"/>
      <c r="AM188" s="17"/>
      <c r="AN188" s="40"/>
      <c r="AO188" s="41"/>
    </row>
    <row r="189" spans="1:41" ht="25" customHeight="1" x14ac:dyDescent="0.3">
      <c r="A189" s="5"/>
      <c r="B189" s="62">
        <v>691</v>
      </c>
      <c r="C189" s="7">
        <v>2023</v>
      </c>
      <c r="D189" s="7"/>
      <c r="E189" s="7"/>
      <c r="F189" s="7"/>
      <c r="G189" s="8"/>
      <c r="H189" s="7"/>
      <c r="I189" s="8"/>
      <c r="J189" s="7"/>
      <c r="K189" s="7"/>
      <c r="L189" s="6"/>
      <c r="M189" s="7"/>
      <c r="N189" s="7"/>
      <c r="O189" s="17"/>
      <c r="P189" s="17"/>
      <c r="Q189" s="17" t="s">
        <v>456</v>
      </c>
      <c r="R189" s="115" t="s">
        <v>5733</v>
      </c>
      <c r="S189" s="116" t="s">
        <v>5734</v>
      </c>
      <c r="T189" s="7" t="s">
        <v>5521</v>
      </c>
      <c r="U189" s="8"/>
      <c r="V189" s="8"/>
      <c r="W189" s="18">
        <v>45280</v>
      </c>
      <c r="Y189" s="201">
        <v>1000</v>
      </c>
      <c r="Z189" s="196"/>
      <c r="AA189" s="7"/>
      <c r="AB189" s="7"/>
      <c r="AC189" s="7"/>
      <c r="AD189" s="9"/>
      <c r="AE189" s="4"/>
      <c r="AF189" s="4"/>
      <c r="AG189" s="4"/>
      <c r="AH189" s="4"/>
      <c r="AI189" s="7"/>
      <c r="AJ189" s="7"/>
      <c r="AK189" s="10"/>
      <c r="AL189" s="11"/>
      <c r="AM189" s="7"/>
      <c r="AN189" s="12"/>
      <c r="AO189" s="33"/>
    </row>
    <row r="190" spans="1:41" ht="25" customHeight="1" x14ac:dyDescent="0.3">
      <c r="A190" s="5"/>
      <c r="B190" s="63">
        <v>692</v>
      </c>
      <c r="C190" s="7">
        <v>2023</v>
      </c>
      <c r="D190" s="7"/>
      <c r="E190" s="7"/>
      <c r="F190" s="7"/>
      <c r="G190" s="8"/>
      <c r="H190" s="7"/>
      <c r="I190" s="8"/>
      <c r="J190" s="7"/>
      <c r="K190" s="7"/>
      <c r="L190" s="6"/>
      <c r="M190" s="7"/>
      <c r="N190" s="7"/>
      <c r="O190" s="17"/>
      <c r="P190" s="17"/>
      <c r="Q190" s="17" t="s">
        <v>456</v>
      </c>
      <c r="R190" s="115" t="s">
        <v>5735</v>
      </c>
      <c r="S190" s="116" t="s">
        <v>5736</v>
      </c>
      <c r="T190" s="7" t="s">
        <v>5521</v>
      </c>
      <c r="U190" s="8"/>
      <c r="V190" s="8"/>
      <c r="W190" s="18">
        <v>45280</v>
      </c>
      <c r="Y190" s="201">
        <v>1000</v>
      </c>
      <c r="Z190" s="196"/>
      <c r="AA190" s="7"/>
      <c r="AB190" s="7"/>
      <c r="AC190" s="7"/>
      <c r="AD190" s="9"/>
      <c r="AE190" s="4"/>
      <c r="AF190" s="4"/>
      <c r="AG190" s="4"/>
      <c r="AH190" s="4"/>
      <c r="AI190" s="7"/>
      <c r="AJ190" s="7"/>
      <c r="AK190" s="10"/>
      <c r="AL190" s="11"/>
      <c r="AM190" s="7"/>
      <c r="AN190" s="12"/>
      <c r="AO190" s="33"/>
    </row>
    <row r="191" spans="1:41" ht="25" customHeight="1" x14ac:dyDescent="0.3">
      <c r="A191" s="34"/>
      <c r="B191" s="63">
        <v>693</v>
      </c>
      <c r="C191" s="7">
        <v>2023</v>
      </c>
      <c r="D191" s="17"/>
      <c r="E191" s="17"/>
      <c r="F191" s="17"/>
      <c r="G191" s="18"/>
      <c r="H191" s="17"/>
      <c r="I191" s="18"/>
      <c r="J191" s="17"/>
      <c r="K191" s="17"/>
      <c r="L191" s="14"/>
      <c r="M191" s="17"/>
      <c r="N191" s="17"/>
      <c r="O191" s="17"/>
      <c r="P191" s="17"/>
      <c r="Q191" s="17" t="s">
        <v>456</v>
      </c>
      <c r="R191" s="117" t="s">
        <v>5737</v>
      </c>
      <c r="S191" s="118" t="s">
        <v>5738</v>
      </c>
      <c r="T191" s="7" t="s">
        <v>5521</v>
      </c>
      <c r="U191" s="18"/>
      <c r="V191" s="18"/>
      <c r="W191" s="18">
        <v>45280</v>
      </c>
      <c r="Y191" s="201">
        <v>1000</v>
      </c>
      <c r="Z191" s="197"/>
      <c r="AA191" s="17"/>
      <c r="AB191" s="17"/>
      <c r="AC191" s="17"/>
      <c r="AD191" s="36"/>
      <c r="AE191" s="37"/>
      <c r="AF191" s="37"/>
      <c r="AG191" s="37"/>
      <c r="AH191" s="37"/>
      <c r="AI191" s="17"/>
      <c r="AJ191" s="17"/>
      <c r="AK191" s="38"/>
      <c r="AL191" s="39"/>
      <c r="AM191" s="17"/>
      <c r="AN191" s="40"/>
      <c r="AO191" s="41"/>
    </row>
    <row r="192" spans="1:41" ht="25" customHeight="1" x14ac:dyDescent="0.3">
      <c r="A192" s="5"/>
      <c r="B192" s="62">
        <v>694</v>
      </c>
      <c r="C192" s="7">
        <v>2023</v>
      </c>
      <c r="D192" s="7"/>
      <c r="E192" s="7"/>
      <c r="F192" s="7"/>
      <c r="G192" s="8"/>
      <c r="H192" s="7"/>
      <c r="I192" s="8"/>
      <c r="J192" s="7"/>
      <c r="K192" s="7"/>
      <c r="L192" s="6"/>
      <c r="M192" s="7"/>
      <c r="N192" s="7"/>
      <c r="O192" s="17"/>
      <c r="P192" s="17"/>
      <c r="Q192" s="17" t="s">
        <v>456</v>
      </c>
      <c r="R192" s="119" t="s">
        <v>5739</v>
      </c>
      <c r="S192" s="120" t="s">
        <v>5740</v>
      </c>
      <c r="T192" s="7" t="s">
        <v>5497</v>
      </c>
      <c r="U192" s="8"/>
      <c r="V192" s="8"/>
      <c r="W192" s="18">
        <v>45280</v>
      </c>
      <c r="Y192" s="201">
        <v>1000</v>
      </c>
      <c r="Z192" s="196"/>
      <c r="AA192" s="7"/>
      <c r="AB192" s="7"/>
      <c r="AC192" s="7"/>
      <c r="AD192" s="9"/>
      <c r="AE192" s="4"/>
      <c r="AF192" s="4"/>
      <c r="AG192" s="4"/>
      <c r="AH192" s="4"/>
      <c r="AI192" s="7"/>
      <c r="AJ192" s="7"/>
      <c r="AK192" s="10"/>
      <c r="AL192" s="11"/>
      <c r="AM192" s="7"/>
      <c r="AN192" s="12"/>
      <c r="AO192" s="33"/>
    </row>
    <row r="193" spans="1:41" ht="25" customHeight="1" x14ac:dyDescent="0.3">
      <c r="A193" s="5"/>
      <c r="B193" s="63">
        <v>695</v>
      </c>
      <c r="C193" s="7">
        <v>2023</v>
      </c>
      <c r="D193" s="7"/>
      <c r="E193" s="7"/>
      <c r="F193" s="7"/>
      <c r="G193" s="8"/>
      <c r="H193" s="7"/>
      <c r="I193" s="8"/>
      <c r="J193" s="7"/>
      <c r="K193" s="7"/>
      <c r="L193" s="6"/>
      <c r="M193" s="7"/>
      <c r="N193" s="7"/>
      <c r="O193" s="17"/>
      <c r="P193" s="17"/>
      <c r="Q193" s="17" t="s">
        <v>456</v>
      </c>
      <c r="R193" s="119" t="s">
        <v>5741</v>
      </c>
      <c r="S193" s="120">
        <v>37107873865</v>
      </c>
      <c r="T193" s="7" t="s">
        <v>5497</v>
      </c>
      <c r="U193" s="8"/>
      <c r="V193" s="8"/>
      <c r="W193" s="18">
        <v>45280</v>
      </c>
      <c r="Y193" s="201">
        <v>1000</v>
      </c>
      <c r="Z193" s="196"/>
      <c r="AA193" s="7"/>
      <c r="AB193" s="7"/>
      <c r="AC193" s="7"/>
      <c r="AD193" s="9"/>
      <c r="AE193" s="4"/>
      <c r="AF193" s="4"/>
      <c r="AG193" s="4"/>
      <c r="AH193" s="4"/>
      <c r="AI193" s="7"/>
      <c r="AJ193" s="7"/>
      <c r="AK193" s="10"/>
      <c r="AL193" s="11"/>
      <c r="AM193" s="7"/>
      <c r="AN193" s="12"/>
      <c r="AO193" s="33"/>
    </row>
    <row r="194" spans="1:41" ht="25" customHeight="1" x14ac:dyDescent="0.3">
      <c r="A194" s="5"/>
      <c r="B194" s="63">
        <v>696</v>
      </c>
      <c r="C194" s="7">
        <v>2023</v>
      </c>
      <c r="D194" s="7"/>
      <c r="E194" s="7"/>
      <c r="F194" s="7"/>
      <c r="G194" s="8"/>
      <c r="H194" s="7"/>
      <c r="I194" s="8"/>
      <c r="J194" s="7"/>
      <c r="K194" s="7"/>
      <c r="L194" s="6"/>
      <c r="M194" s="7"/>
      <c r="N194" s="7"/>
      <c r="O194" s="17"/>
      <c r="P194" s="17"/>
      <c r="Q194" s="17" t="s">
        <v>456</v>
      </c>
      <c r="R194" s="119" t="s">
        <v>5742</v>
      </c>
      <c r="S194" s="120">
        <v>38830838870</v>
      </c>
      <c r="T194" s="7" t="s">
        <v>5497</v>
      </c>
      <c r="U194" s="8"/>
      <c r="V194" s="8"/>
      <c r="W194" s="18">
        <v>45280</v>
      </c>
      <c r="Y194" s="201">
        <v>1000</v>
      </c>
      <c r="Z194" s="196"/>
      <c r="AA194" s="7"/>
      <c r="AB194" s="7"/>
      <c r="AC194" s="7"/>
      <c r="AD194" s="9"/>
      <c r="AE194" s="4"/>
      <c r="AF194" s="4"/>
      <c r="AG194" s="4"/>
      <c r="AH194" s="4"/>
      <c r="AI194" s="7"/>
      <c r="AJ194" s="7"/>
      <c r="AK194" s="10"/>
      <c r="AL194" s="11"/>
      <c r="AM194" s="7"/>
      <c r="AN194" s="12"/>
      <c r="AO194" s="33"/>
    </row>
    <row r="195" spans="1:41" ht="25" customHeight="1" x14ac:dyDescent="0.3">
      <c r="A195" s="34"/>
      <c r="B195" s="63">
        <v>697</v>
      </c>
      <c r="C195" s="7">
        <v>2023</v>
      </c>
      <c r="D195" s="17"/>
      <c r="E195" s="17"/>
      <c r="F195" s="17"/>
      <c r="G195" s="18"/>
      <c r="H195" s="17"/>
      <c r="I195" s="18"/>
      <c r="J195" s="17"/>
      <c r="K195" s="17"/>
      <c r="L195" s="14"/>
      <c r="M195" s="17"/>
      <c r="N195" s="17"/>
      <c r="O195" s="17"/>
      <c r="P195" s="17"/>
      <c r="Q195" s="17" t="s">
        <v>456</v>
      </c>
      <c r="R195" s="121" t="s">
        <v>5743</v>
      </c>
      <c r="S195" s="122">
        <v>49514897838</v>
      </c>
      <c r="T195" s="7" t="s">
        <v>5497</v>
      </c>
      <c r="U195" s="18"/>
      <c r="V195" s="18"/>
      <c r="W195" s="18">
        <v>45280</v>
      </c>
      <c r="Y195" s="201">
        <v>1000</v>
      </c>
      <c r="Z195" s="197"/>
      <c r="AA195" s="17"/>
      <c r="AB195" s="17"/>
      <c r="AC195" s="17"/>
      <c r="AD195" s="36"/>
      <c r="AE195" s="37"/>
      <c r="AF195" s="37"/>
      <c r="AG195" s="37"/>
      <c r="AH195" s="37"/>
      <c r="AI195" s="17"/>
      <c r="AJ195" s="17"/>
      <c r="AK195" s="38"/>
      <c r="AL195" s="39"/>
      <c r="AM195" s="17"/>
      <c r="AN195" s="40"/>
      <c r="AO195" s="41"/>
    </row>
    <row r="196" spans="1:41" ht="25" customHeight="1" x14ac:dyDescent="0.3">
      <c r="A196" s="5"/>
      <c r="B196" s="62">
        <v>698</v>
      </c>
      <c r="C196" s="7">
        <v>2023</v>
      </c>
      <c r="D196" s="7"/>
      <c r="E196" s="7"/>
      <c r="F196" s="7"/>
      <c r="G196" s="8"/>
      <c r="H196" s="7"/>
      <c r="I196" s="8"/>
      <c r="J196" s="7"/>
      <c r="K196" s="7"/>
      <c r="L196" s="6"/>
      <c r="M196" s="7"/>
      <c r="N196" s="7"/>
      <c r="O196" s="17"/>
      <c r="P196" s="17"/>
      <c r="Q196" s="17" t="s">
        <v>456</v>
      </c>
      <c r="R196" s="123" t="s">
        <v>5744</v>
      </c>
      <c r="S196" s="124">
        <v>43986787860</v>
      </c>
      <c r="T196" s="7" t="s">
        <v>5745</v>
      </c>
      <c r="U196" s="8"/>
      <c r="V196" s="8"/>
      <c r="W196" s="18">
        <v>45280</v>
      </c>
      <c r="Y196" s="201">
        <v>1000</v>
      </c>
      <c r="Z196" s="196"/>
      <c r="AA196" s="7"/>
      <c r="AB196" s="7"/>
      <c r="AC196" s="7"/>
      <c r="AD196" s="9"/>
      <c r="AE196" s="4"/>
      <c r="AF196" s="4"/>
      <c r="AG196" s="4"/>
      <c r="AH196" s="4"/>
      <c r="AI196" s="7"/>
      <c r="AJ196" s="7"/>
      <c r="AK196" s="10"/>
      <c r="AL196" s="11"/>
      <c r="AM196" s="7"/>
      <c r="AN196" s="12"/>
      <c r="AO196" s="33"/>
    </row>
    <row r="197" spans="1:41" ht="25" customHeight="1" x14ac:dyDescent="0.3">
      <c r="A197" s="5"/>
      <c r="B197" s="63">
        <v>699</v>
      </c>
      <c r="C197" s="7">
        <v>2023</v>
      </c>
      <c r="D197" s="7"/>
      <c r="E197" s="7"/>
      <c r="F197" s="7"/>
      <c r="G197" s="8"/>
      <c r="H197" s="7"/>
      <c r="I197" s="8"/>
      <c r="J197" s="7"/>
      <c r="K197" s="7"/>
      <c r="L197" s="6"/>
      <c r="M197" s="7"/>
      <c r="N197" s="7"/>
      <c r="O197" s="17"/>
      <c r="P197" s="17"/>
      <c r="Q197" s="17" t="s">
        <v>456</v>
      </c>
      <c r="R197" s="123" t="s">
        <v>5746</v>
      </c>
      <c r="S197" s="124">
        <v>7082409508</v>
      </c>
      <c r="T197" s="7" t="s">
        <v>5745</v>
      </c>
      <c r="U197" s="8"/>
      <c r="V197" s="8"/>
      <c r="W197" s="18">
        <v>45280</v>
      </c>
      <c r="Y197" s="201">
        <v>1000</v>
      </c>
      <c r="Z197" s="196"/>
      <c r="AA197" s="7"/>
      <c r="AB197" s="7"/>
      <c r="AC197" s="7"/>
      <c r="AD197" s="9"/>
      <c r="AE197" s="4"/>
      <c r="AF197" s="4"/>
      <c r="AG197" s="4"/>
      <c r="AH197" s="4"/>
      <c r="AI197" s="7"/>
      <c r="AJ197" s="7"/>
      <c r="AK197" s="10"/>
      <c r="AL197" s="11"/>
      <c r="AM197" s="7"/>
      <c r="AN197" s="12"/>
      <c r="AO197" s="33"/>
    </row>
    <row r="198" spans="1:41" ht="25" customHeight="1" x14ac:dyDescent="0.3">
      <c r="A198" s="5"/>
      <c r="B198" s="63">
        <v>700</v>
      </c>
      <c r="C198" s="7">
        <v>2023</v>
      </c>
      <c r="D198" s="7"/>
      <c r="E198" s="7"/>
      <c r="F198" s="7"/>
      <c r="G198" s="8"/>
      <c r="H198" s="7"/>
      <c r="I198" s="8"/>
      <c r="J198" s="7"/>
      <c r="K198" s="7"/>
      <c r="L198" s="6"/>
      <c r="M198" s="7"/>
      <c r="N198" s="7"/>
      <c r="O198" s="17"/>
      <c r="P198" s="17"/>
      <c r="Q198" s="17" t="s">
        <v>456</v>
      </c>
      <c r="R198" s="123" t="s">
        <v>5747</v>
      </c>
      <c r="S198" s="124">
        <v>46817698863</v>
      </c>
      <c r="T198" s="7" t="s">
        <v>5745</v>
      </c>
      <c r="U198" s="8"/>
      <c r="V198" s="8"/>
      <c r="W198" s="18">
        <v>45280</v>
      </c>
      <c r="Y198" s="201">
        <v>1000</v>
      </c>
      <c r="Z198" s="196"/>
      <c r="AA198" s="7"/>
      <c r="AB198" s="7"/>
      <c r="AC198" s="7"/>
      <c r="AD198" s="9"/>
      <c r="AE198" s="4"/>
      <c r="AF198" s="4"/>
      <c r="AG198" s="4"/>
      <c r="AH198" s="4"/>
      <c r="AI198" s="7"/>
      <c r="AJ198" s="7"/>
      <c r="AK198" s="10"/>
      <c r="AL198" s="11"/>
      <c r="AM198" s="7"/>
      <c r="AN198" s="12"/>
      <c r="AO198" s="33"/>
    </row>
    <row r="199" spans="1:41" ht="25" customHeight="1" x14ac:dyDescent="0.3">
      <c r="A199" s="5"/>
      <c r="B199" s="63">
        <v>701</v>
      </c>
      <c r="C199" s="7">
        <v>2023</v>
      </c>
      <c r="D199" s="7"/>
      <c r="E199" s="7"/>
      <c r="F199" s="7"/>
      <c r="G199" s="8"/>
      <c r="H199" s="7"/>
      <c r="I199" s="8"/>
      <c r="J199" s="7"/>
      <c r="K199" s="7"/>
      <c r="L199" s="6"/>
      <c r="M199" s="7"/>
      <c r="N199" s="7"/>
      <c r="O199" s="17"/>
      <c r="P199" s="17"/>
      <c r="Q199" s="17" t="s">
        <v>456</v>
      </c>
      <c r="R199" s="123" t="s">
        <v>5748</v>
      </c>
      <c r="S199" s="124">
        <v>51706795807</v>
      </c>
      <c r="T199" s="7" t="s">
        <v>5745</v>
      </c>
      <c r="U199" s="8"/>
      <c r="V199" s="8"/>
      <c r="W199" s="18">
        <v>45280</v>
      </c>
      <c r="Y199" s="201">
        <v>1000</v>
      </c>
      <c r="Z199" s="196"/>
      <c r="AA199" s="7"/>
      <c r="AB199" s="7"/>
      <c r="AC199" s="7"/>
      <c r="AD199" s="9"/>
      <c r="AE199" s="4"/>
      <c r="AF199" s="4"/>
      <c r="AG199" s="4"/>
      <c r="AH199" s="4"/>
      <c r="AI199" s="7"/>
      <c r="AJ199" s="7"/>
      <c r="AK199" s="10"/>
      <c r="AL199" s="11"/>
      <c r="AM199" s="7"/>
      <c r="AN199" s="12"/>
      <c r="AO199" s="33"/>
    </row>
    <row r="200" spans="1:41" ht="25" customHeight="1" x14ac:dyDescent="0.3">
      <c r="A200" s="5"/>
      <c r="B200" s="63">
        <v>702</v>
      </c>
      <c r="C200" s="7">
        <v>2023</v>
      </c>
      <c r="D200" s="7"/>
      <c r="E200" s="7"/>
      <c r="F200" s="7"/>
      <c r="G200" s="8"/>
      <c r="H200" s="7"/>
      <c r="I200" s="8"/>
      <c r="J200" s="7"/>
      <c r="K200" s="7"/>
      <c r="L200" s="6"/>
      <c r="M200" s="7"/>
      <c r="N200" s="7"/>
      <c r="O200" s="17"/>
      <c r="P200" s="17"/>
      <c r="Q200" s="17" t="s">
        <v>456</v>
      </c>
      <c r="R200" s="123" t="s">
        <v>5749</v>
      </c>
      <c r="S200" s="124">
        <v>41788979850</v>
      </c>
      <c r="T200" s="7" t="s">
        <v>5745</v>
      </c>
      <c r="U200" s="8"/>
      <c r="V200" s="8"/>
      <c r="W200" s="18">
        <v>45280</v>
      </c>
      <c r="Y200" s="201">
        <v>1000</v>
      </c>
      <c r="Z200" s="196"/>
      <c r="AA200" s="7"/>
      <c r="AB200" s="7"/>
      <c r="AC200" s="7"/>
      <c r="AD200" s="9"/>
      <c r="AE200" s="4"/>
      <c r="AF200" s="4"/>
      <c r="AG200" s="4"/>
      <c r="AH200" s="4"/>
      <c r="AI200" s="7"/>
      <c r="AJ200" s="7"/>
      <c r="AK200" s="10"/>
      <c r="AL200" s="11"/>
      <c r="AM200" s="7"/>
      <c r="AN200" s="12"/>
      <c r="AO200" s="33"/>
    </row>
    <row r="201" spans="1:41" ht="25" customHeight="1" x14ac:dyDescent="0.3">
      <c r="A201" s="5"/>
      <c r="B201" s="63">
        <v>703</v>
      </c>
      <c r="C201" s="7">
        <v>2023</v>
      </c>
      <c r="D201" s="7"/>
      <c r="E201" s="7"/>
      <c r="F201" s="7"/>
      <c r="G201" s="8"/>
      <c r="H201" s="7"/>
      <c r="I201" s="8"/>
      <c r="J201" s="7"/>
      <c r="K201" s="7"/>
      <c r="L201" s="6"/>
      <c r="M201" s="7"/>
      <c r="N201" s="7"/>
      <c r="O201" s="17"/>
      <c r="P201" s="17"/>
      <c r="Q201" s="17" t="s">
        <v>456</v>
      </c>
      <c r="R201" s="123" t="s">
        <v>5750</v>
      </c>
      <c r="S201" s="124">
        <v>61390397386</v>
      </c>
      <c r="T201" s="7" t="s">
        <v>5745</v>
      </c>
      <c r="U201" s="8"/>
      <c r="V201" s="8"/>
      <c r="W201" s="18">
        <v>45280</v>
      </c>
      <c r="Y201" s="201">
        <v>1000</v>
      </c>
      <c r="Z201" s="196"/>
      <c r="AA201" s="7"/>
      <c r="AB201" s="7"/>
      <c r="AC201" s="7"/>
      <c r="AD201" s="9"/>
      <c r="AE201" s="4"/>
      <c r="AF201" s="4"/>
      <c r="AG201" s="4"/>
      <c r="AH201" s="4"/>
      <c r="AI201" s="7"/>
      <c r="AJ201" s="7"/>
      <c r="AK201" s="10"/>
      <c r="AL201" s="11"/>
      <c r="AM201" s="7"/>
      <c r="AN201" s="12"/>
      <c r="AO201" s="33"/>
    </row>
    <row r="202" spans="1:41" ht="25" customHeight="1" x14ac:dyDescent="0.3">
      <c r="A202" s="5"/>
      <c r="B202" s="63">
        <v>704</v>
      </c>
      <c r="C202" s="7">
        <v>2023</v>
      </c>
      <c r="D202" s="7"/>
      <c r="E202" s="7"/>
      <c r="F202" s="7"/>
      <c r="G202" s="8"/>
      <c r="H202" s="7"/>
      <c r="I202" s="8"/>
      <c r="J202" s="7"/>
      <c r="K202" s="7"/>
      <c r="L202" s="6"/>
      <c r="M202" s="7"/>
      <c r="N202" s="7"/>
      <c r="O202" s="17"/>
      <c r="P202" s="17"/>
      <c r="Q202" s="17" t="s">
        <v>456</v>
      </c>
      <c r="R202" s="123" t="s">
        <v>5751</v>
      </c>
      <c r="S202" s="124" t="s">
        <v>5752</v>
      </c>
      <c r="T202" s="7" t="s">
        <v>5745</v>
      </c>
      <c r="U202" s="8"/>
      <c r="V202" s="8"/>
      <c r="W202" s="18">
        <v>45280</v>
      </c>
      <c r="Y202" s="201">
        <v>1000</v>
      </c>
      <c r="Z202" s="196"/>
      <c r="AA202" s="7"/>
      <c r="AB202" s="7"/>
      <c r="AC202" s="7"/>
      <c r="AD202" s="9"/>
      <c r="AE202" s="4"/>
      <c r="AF202" s="4"/>
      <c r="AG202" s="4"/>
      <c r="AH202" s="4"/>
      <c r="AI202" s="7"/>
      <c r="AJ202" s="7"/>
      <c r="AK202" s="10"/>
      <c r="AL202" s="11"/>
      <c r="AM202" s="7"/>
      <c r="AN202" s="12"/>
      <c r="AO202" s="33"/>
    </row>
    <row r="203" spans="1:41" ht="25" customHeight="1" x14ac:dyDescent="0.3">
      <c r="A203" s="5"/>
      <c r="B203" s="63">
        <v>705</v>
      </c>
      <c r="C203" s="7">
        <v>2023</v>
      </c>
      <c r="D203" s="7"/>
      <c r="E203" s="7"/>
      <c r="F203" s="7"/>
      <c r="G203" s="8"/>
      <c r="H203" s="7"/>
      <c r="I203" s="8"/>
      <c r="J203" s="7"/>
      <c r="K203" s="7"/>
      <c r="L203" s="6"/>
      <c r="M203" s="7"/>
      <c r="N203" s="7"/>
      <c r="O203" s="17"/>
      <c r="P203" s="17"/>
      <c r="Q203" s="17" t="s">
        <v>456</v>
      </c>
      <c r="R203" s="123" t="s">
        <v>5753</v>
      </c>
      <c r="S203" s="124">
        <v>41315495813</v>
      </c>
      <c r="T203" s="7" t="s">
        <v>5745</v>
      </c>
      <c r="U203" s="8"/>
      <c r="V203" s="8"/>
      <c r="W203" s="18">
        <v>45280</v>
      </c>
      <c r="Y203" s="201">
        <v>1000</v>
      </c>
      <c r="Z203" s="196"/>
      <c r="AA203" s="7"/>
      <c r="AB203" s="7"/>
      <c r="AC203" s="7"/>
      <c r="AD203" s="9"/>
      <c r="AE203" s="4"/>
      <c r="AF203" s="4"/>
      <c r="AG203" s="4"/>
      <c r="AH203" s="4"/>
      <c r="AI203" s="7"/>
      <c r="AJ203" s="7"/>
      <c r="AK203" s="10"/>
      <c r="AL203" s="11"/>
      <c r="AM203" s="7"/>
      <c r="AN203" s="12"/>
      <c r="AO203" s="33"/>
    </row>
    <row r="204" spans="1:41" ht="25" customHeight="1" x14ac:dyDescent="0.3">
      <c r="A204" s="5"/>
      <c r="B204" s="63">
        <v>706</v>
      </c>
      <c r="C204" s="7">
        <v>2023</v>
      </c>
      <c r="D204" s="7"/>
      <c r="E204" s="7"/>
      <c r="F204" s="7"/>
      <c r="G204" s="8"/>
      <c r="H204" s="7"/>
      <c r="I204" s="8"/>
      <c r="J204" s="7"/>
      <c r="K204" s="7"/>
      <c r="L204" s="6"/>
      <c r="M204" s="7"/>
      <c r="N204" s="7"/>
      <c r="O204" s="17"/>
      <c r="P204" s="17"/>
      <c r="Q204" s="17" t="s">
        <v>456</v>
      </c>
      <c r="R204" s="123" t="s">
        <v>5754</v>
      </c>
      <c r="S204" s="124" t="s">
        <v>5755</v>
      </c>
      <c r="T204" s="7" t="s">
        <v>5745</v>
      </c>
      <c r="U204" s="8"/>
      <c r="V204" s="8"/>
      <c r="W204" s="18">
        <v>45280</v>
      </c>
      <c r="Y204" s="201">
        <v>1000</v>
      </c>
      <c r="Z204" s="196"/>
      <c r="AA204" s="7"/>
      <c r="AB204" s="7"/>
      <c r="AC204" s="7"/>
      <c r="AD204" s="9"/>
      <c r="AE204" s="4"/>
      <c r="AF204" s="4"/>
      <c r="AG204" s="4"/>
      <c r="AH204" s="4"/>
      <c r="AI204" s="7"/>
      <c r="AJ204" s="7"/>
      <c r="AK204" s="10"/>
      <c r="AL204" s="11"/>
      <c r="AM204" s="7"/>
      <c r="AN204" s="12"/>
      <c r="AO204" s="33"/>
    </row>
    <row r="205" spans="1:41" ht="25" customHeight="1" x14ac:dyDescent="0.3">
      <c r="A205" s="34"/>
      <c r="B205" s="63">
        <v>707</v>
      </c>
      <c r="C205" s="7">
        <v>2023</v>
      </c>
      <c r="D205" s="17"/>
      <c r="E205" s="17"/>
      <c r="F205" s="17"/>
      <c r="G205" s="18"/>
      <c r="H205" s="17"/>
      <c r="I205" s="18"/>
      <c r="J205" s="17"/>
      <c r="K205" s="17"/>
      <c r="L205" s="14"/>
      <c r="M205" s="17"/>
      <c r="N205" s="17"/>
      <c r="O205" s="17"/>
      <c r="P205" s="17"/>
      <c r="Q205" s="17" t="s">
        <v>456</v>
      </c>
      <c r="R205" s="125" t="s">
        <v>5756</v>
      </c>
      <c r="S205" s="126" t="s">
        <v>5757</v>
      </c>
      <c r="T205" s="7" t="s">
        <v>5745</v>
      </c>
      <c r="U205" s="18"/>
      <c r="V205" s="18"/>
      <c r="W205" s="18">
        <v>45280</v>
      </c>
      <c r="Y205" s="201">
        <v>1000</v>
      </c>
      <c r="Z205" s="197"/>
      <c r="AA205" s="17"/>
      <c r="AB205" s="17"/>
      <c r="AC205" s="17"/>
      <c r="AD205" s="36"/>
      <c r="AE205" s="37"/>
      <c r="AF205" s="37"/>
      <c r="AG205" s="37"/>
      <c r="AH205" s="37"/>
      <c r="AI205" s="17"/>
      <c r="AJ205" s="17"/>
      <c r="AK205" s="38"/>
      <c r="AL205" s="39"/>
      <c r="AM205" s="17"/>
      <c r="AN205" s="40"/>
      <c r="AO205" s="41"/>
    </row>
    <row r="206" spans="1:41" ht="25" customHeight="1" x14ac:dyDescent="0.25">
      <c r="A206" s="34"/>
      <c r="B206" s="34">
        <v>709</v>
      </c>
      <c r="C206" s="7">
        <v>2023</v>
      </c>
      <c r="D206" s="17"/>
      <c r="E206" s="17"/>
      <c r="F206" s="17"/>
      <c r="G206" s="18"/>
      <c r="H206" s="17"/>
      <c r="I206" s="18"/>
      <c r="J206" s="17"/>
      <c r="K206" s="17"/>
      <c r="L206" s="14"/>
      <c r="M206" s="17"/>
      <c r="N206" s="17"/>
      <c r="O206" s="17"/>
      <c r="P206" s="17"/>
      <c r="Q206" s="17" t="s">
        <v>456</v>
      </c>
      <c r="R206" s="127" t="s">
        <v>5758</v>
      </c>
      <c r="S206" s="128">
        <v>41978578881</v>
      </c>
      <c r="T206" s="7" t="s">
        <v>5759</v>
      </c>
      <c r="U206" s="18"/>
      <c r="V206" s="18"/>
      <c r="W206" s="18">
        <v>45280</v>
      </c>
      <c r="X206" s="18"/>
      <c r="Y206" s="197">
        <v>700</v>
      </c>
      <c r="Z206" s="197"/>
      <c r="AA206" s="17"/>
      <c r="AB206" s="17"/>
      <c r="AC206" s="17"/>
      <c r="AD206" s="36"/>
      <c r="AE206" s="37"/>
      <c r="AF206" s="37"/>
      <c r="AG206" s="37"/>
      <c r="AH206" s="37"/>
      <c r="AI206" s="17"/>
      <c r="AJ206" s="17"/>
      <c r="AK206" s="38"/>
      <c r="AL206" s="39"/>
      <c r="AM206" s="17"/>
      <c r="AN206" s="40"/>
      <c r="AO206" s="41"/>
    </row>
    <row r="207" spans="1:41" ht="25" customHeight="1" x14ac:dyDescent="0.3">
      <c r="A207" s="34"/>
      <c r="B207" s="34">
        <v>805</v>
      </c>
      <c r="C207" s="7">
        <v>2023</v>
      </c>
      <c r="D207" s="17"/>
      <c r="E207" s="17"/>
      <c r="F207" s="17"/>
      <c r="G207" s="18"/>
      <c r="H207" s="17"/>
      <c r="I207" s="18"/>
      <c r="J207" s="17"/>
      <c r="K207" s="17"/>
      <c r="L207" s="14"/>
      <c r="M207" s="17"/>
      <c r="N207" s="17"/>
      <c r="O207" s="17"/>
      <c r="P207" s="17"/>
      <c r="Q207" s="17" t="s">
        <v>456</v>
      </c>
      <c r="R207" s="91" t="s">
        <v>5760</v>
      </c>
      <c r="S207" s="130" t="s">
        <v>5761</v>
      </c>
      <c r="T207" s="17" t="s">
        <v>5762</v>
      </c>
      <c r="U207" s="18"/>
      <c r="V207" s="18"/>
      <c r="W207" s="18">
        <v>45280</v>
      </c>
      <c r="X207" s="18"/>
      <c r="Y207" s="197" t="s">
        <v>4310</v>
      </c>
      <c r="Z207" s="197"/>
      <c r="AA207" s="17"/>
      <c r="AB207" s="17"/>
      <c r="AC207" s="17"/>
      <c r="AD207" s="36"/>
      <c r="AE207" s="37"/>
      <c r="AF207" s="37"/>
      <c r="AG207" s="37"/>
      <c r="AH207" s="37"/>
      <c r="AI207" s="17"/>
      <c r="AJ207" s="17"/>
      <c r="AK207" s="38"/>
      <c r="AL207" s="39"/>
      <c r="AM207" s="17"/>
      <c r="AN207" s="40"/>
      <c r="AO207" s="41"/>
    </row>
    <row r="208" spans="1:41" ht="25" customHeight="1" x14ac:dyDescent="0.3">
      <c r="A208" s="34"/>
      <c r="B208" s="34">
        <v>807</v>
      </c>
      <c r="C208" s="7">
        <v>2023</v>
      </c>
      <c r="D208" s="17"/>
      <c r="E208" s="17"/>
      <c r="F208" s="17"/>
      <c r="G208" s="18"/>
      <c r="H208" s="17"/>
      <c r="I208" s="18"/>
      <c r="J208" s="17"/>
      <c r="K208" s="17"/>
      <c r="L208" s="14"/>
      <c r="M208" s="17"/>
      <c r="N208" s="17"/>
      <c r="O208" s="17"/>
      <c r="P208" s="17"/>
      <c r="Q208" s="17" t="s">
        <v>456</v>
      </c>
      <c r="R208" s="91" t="s">
        <v>5763</v>
      </c>
      <c r="S208" s="130" t="s">
        <v>5764</v>
      </c>
      <c r="T208" s="17" t="s">
        <v>5762</v>
      </c>
      <c r="U208" s="18"/>
      <c r="V208" s="18"/>
      <c r="W208" s="18">
        <v>45280</v>
      </c>
      <c r="X208" s="18"/>
      <c r="Y208" s="197" t="s">
        <v>4310</v>
      </c>
      <c r="Z208" s="197"/>
      <c r="AA208" s="17"/>
      <c r="AB208" s="17"/>
      <c r="AC208" s="17"/>
      <c r="AD208" s="36"/>
      <c r="AE208" s="37"/>
      <c r="AF208" s="37"/>
      <c r="AG208" s="37"/>
      <c r="AH208" s="37"/>
      <c r="AI208" s="17"/>
      <c r="AJ208" s="17"/>
      <c r="AK208" s="38"/>
      <c r="AL208" s="39"/>
      <c r="AM208" s="17"/>
      <c r="AN208" s="40"/>
      <c r="AO208" s="41"/>
    </row>
    <row r="209" spans="1:41" ht="25" customHeight="1" x14ac:dyDescent="0.3">
      <c r="A209" s="34"/>
      <c r="B209" s="34">
        <v>808</v>
      </c>
      <c r="C209" s="7">
        <v>2023</v>
      </c>
      <c r="D209" s="17"/>
      <c r="E209" s="17"/>
      <c r="F209" s="17"/>
      <c r="G209" s="18"/>
      <c r="H209" s="17"/>
      <c r="I209" s="18"/>
      <c r="J209" s="17"/>
      <c r="K209" s="17"/>
      <c r="L209" s="14"/>
      <c r="M209" s="17"/>
      <c r="N209" s="17"/>
      <c r="O209" s="17"/>
      <c r="P209" s="17"/>
      <c r="Q209" s="17" t="s">
        <v>456</v>
      </c>
      <c r="R209" s="91" t="s">
        <v>5765</v>
      </c>
      <c r="S209" s="130">
        <v>16490292769</v>
      </c>
      <c r="T209" s="17" t="s">
        <v>5762</v>
      </c>
      <c r="U209" s="18"/>
      <c r="V209" s="18"/>
      <c r="W209" s="18">
        <v>45280</v>
      </c>
      <c r="X209" s="18"/>
      <c r="Y209" s="197"/>
      <c r="Z209" s="197"/>
      <c r="AA209" s="17"/>
      <c r="AB209" s="17"/>
      <c r="AC209" s="17"/>
      <c r="AD209" s="36"/>
      <c r="AE209" s="37"/>
      <c r="AF209" s="37"/>
      <c r="AG209" s="37"/>
      <c r="AH209" s="37"/>
      <c r="AI209" s="17"/>
      <c r="AJ209" s="17"/>
      <c r="AK209" s="38"/>
      <c r="AL209" s="39"/>
      <c r="AM209" s="17"/>
      <c r="AN209" s="40"/>
      <c r="AO209" s="41"/>
    </row>
    <row r="210" spans="1:41" ht="25" customHeight="1" x14ac:dyDescent="0.3">
      <c r="A210" s="34"/>
      <c r="B210" s="34">
        <v>809</v>
      </c>
      <c r="C210" s="7">
        <v>2023</v>
      </c>
      <c r="D210" s="17"/>
      <c r="E210" s="17"/>
      <c r="F210" s="17"/>
      <c r="G210" s="18"/>
      <c r="H210" s="17"/>
      <c r="I210" s="18"/>
      <c r="J210" s="17"/>
      <c r="K210" s="17"/>
      <c r="L210" s="14"/>
      <c r="M210" s="17"/>
      <c r="N210" s="17"/>
      <c r="O210" s="17"/>
      <c r="P210" s="17"/>
      <c r="Q210" s="17" t="s">
        <v>456</v>
      </c>
      <c r="R210" s="91" t="s">
        <v>5766</v>
      </c>
      <c r="S210" s="131">
        <v>45074128897</v>
      </c>
      <c r="T210" s="17" t="s">
        <v>5762</v>
      </c>
      <c r="U210" s="18"/>
      <c r="V210" s="18"/>
      <c r="W210" s="18">
        <v>45280</v>
      </c>
      <c r="X210" s="18"/>
      <c r="Y210" s="197"/>
      <c r="Z210" s="197"/>
      <c r="AA210" s="17"/>
      <c r="AB210" s="17"/>
      <c r="AC210" s="17"/>
      <c r="AD210" s="36"/>
      <c r="AE210" s="37"/>
      <c r="AF210" s="37"/>
      <c r="AG210" s="37"/>
      <c r="AH210" s="37"/>
      <c r="AI210" s="17"/>
      <c r="AJ210" s="17"/>
      <c r="AK210" s="38"/>
      <c r="AL210" s="39"/>
      <c r="AM210" s="17"/>
      <c r="AN210" s="40"/>
      <c r="AO210" s="41"/>
    </row>
    <row r="211" spans="1:41" ht="25" customHeight="1" x14ac:dyDescent="0.3">
      <c r="A211" s="34"/>
      <c r="B211" s="34">
        <v>870</v>
      </c>
      <c r="C211" s="7">
        <v>2023</v>
      </c>
      <c r="D211" s="17"/>
      <c r="E211" s="17"/>
      <c r="F211" s="17"/>
      <c r="G211" s="18"/>
      <c r="H211" s="17"/>
      <c r="I211" s="18"/>
      <c r="J211" s="17"/>
      <c r="K211" s="17"/>
      <c r="L211" s="14"/>
      <c r="M211" s="17"/>
      <c r="N211" s="17"/>
      <c r="O211" s="17"/>
      <c r="P211" s="17"/>
      <c r="Q211" s="17" t="s">
        <v>456</v>
      </c>
      <c r="R211" s="91" t="s">
        <v>5767</v>
      </c>
      <c r="S211" s="135" t="s">
        <v>5768</v>
      </c>
      <c r="T211" s="17" t="s">
        <v>5515</v>
      </c>
      <c r="U211" s="18"/>
      <c r="V211" s="18"/>
      <c r="W211" s="18">
        <v>45280</v>
      </c>
      <c r="X211" s="18"/>
      <c r="Y211" s="197" t="s">
        <v>4310</v>
      </c>
      <c r="Z211" s="197"/>
      <c r="AA211" s="17"/>
      <c r="AB211" s="17"/>
      <c r="AC211" s="17"/>
      <c r="AD211" s="36"/>
      <c r="AE211" s="37"/>
      <c r="AF211" s="37"/>
      <c r="AG211" s="37"/>
      <c r="AH211" s="37"/>
      <c r="AI211" s="17"/>
      <c r="AJ211" s="17"/>
      <c r="AK211" s="38"/>
      <c r="AL211" s="39"/>
      <c r="AM211" s="17"/>
      <c r="AN211" s="40"/>
      <c r="AO211" s="41"/>
    </row>
    <row r="212" spans="1:41" ht="25" customHeight="1" x14ac:dyDescent="0.3">
      <c r="A212" s="5"/>
      <c r="B212" s="5">
        <v>854</v>
      </c>
      <c r="C212" s="7">
        <v>2023</v>
      </c>
      <c r="D212" s="17"/>
      <c r="E212" s="17"/>
      <c r="F212" s="17"/>
      <c r="G212" s="18"/>
      <c r="H212" s="17"/>
      <c r="I212" s="18"/>
      <c r="J212" s="17"/>
      <c r="K212" s="17"/>
      <c r="L212" s="14"/>
      <c r="M212" s="17"/>
      <c r="N212" s="17"/>
      <c r="O212" s="17"/>
      <c r="P212" s="17"/>
      <c r="Q212" s="17" t="s">
        <v>456</v>
      </c>
      <c r="R212" s="133" t="s">
        <v>5769</v>
      </c>
      <c r="S212" s="132" t="s">
        <v>5770</v>
      </c>
      <c r="T212" s="136" t="s">
        <v>5771</v>
      </c>
      <c r="U212" s="8"/>
      <c r="V212" s="8"/>
      <c r="W212" s="139">
        <v>45280</v>
      </c>
      <c r="X212" s="139"/>
      <c r="Y212" s="196"/>
      <c r="Z212" s="196"/>
      <c r="AA212" s="7"/>
      <c r="AB212" s="7"/>
      <c r="AC212" s="7"/>
      <c r="AD212" s="9"/>
      <c r="AE212" s="4"/>
      <c r="AF212" s="4"/>
      <c r="AG212" s="4"/>
      <c r="AH212" s="4"/>
      <c r="AI212" s="7"/>
      <c r="AJ212" s="7"/>
      <c r="AK212" s="10"/>
      <c r="AL212" s="11"/>
      <c r="AM212" s="7"/>
      <c r="AN212" s="12"/>
      <c r="AO212" s="33"/>
    </row>
    <row r="213" spans="1:41" ht="25" customHeight="1" x14ac:dyDescent="0.3">
      <c r="A213" s="5"/>
      <c r="B213" s="5">
        <v>855</v>
      </c>
      <c r="C213" s="7">
        <v>2023</v>
      </c>
      <c r="D213" s="17"/>
      <c r="E213" s="17"/>
      <c r="F213" s="17"/>
      <c r="G213" s="18"/>
      <c r="H213" s="17"/>
      <c r="I213" s="18"/>
      <c r="J213" s="17"/>
      <c r="K213" s="17"/>
      <c r="L213" s="14"/>
      <c r="M213" s="17"/>
      <c r="N213" s="17"/>
      <c r="O213" s="17"/>
      <c r="P213" s="17"/>
      <c r="Q213" s="17" t="s">
        <v>456</v>
      </c>
      <c r="R213" s="133" t="s">
        <v>5772</v>
      </c>
      <c r="S213" s="132" t="s">
        <v>5773</v>
      </c>
      <c r="T213" s="137" t="s">
        <v>5774</v>
      </c>
      <c r="U213" s="8"/>
      <c r="V213" s="8"/>
      <c r="W213" s="139">
        <v>45280</v>
      </c>
      <c r="X213" s="139"/>
      <c r="Y213" s="196"/>
      <c r="Z213" s="196"/>
      <c r="AA213" s="7"/>
      <c r="AB213" s="7"/>
      <c r="AC213" s="7"/>
      <c r="AD213" s="9"/>
      <c r="AE213" s="4"/>
      <c r="AF213" s="4"/>
      <c r="AG213" s="4"/>
      <c r="AH213" s="4"/>
      <c r="AI213" s="7"/>
      <c r="AJ213" s="7"/>
      <c r="AK213" s="10"/>
      <c r="AL213" s="11"/>
      <c r="AM213" s="7"/>
      <c r="AN213" s="12"/>
      <c r="AO213" s="33"/>
    </row>
    <row r="214" spans="1:41" ht="25" customHeight="1" x14ac:dyDescent="0.3">
      <c r="A214" s="5"/>
      <c r="B214" s="5">
        <v>814</v>
      </c>
      <c r="C214" s="7">
        <v>2023</v>
      </c>
      <c r="D214" s="17"/>
      <c r="E214" s="17"/>
      <c r="F214" s="17"/>
      <c r="G214" s="18"/>
      <c r="H214" s="17"/>
      <c r="I214" s="18"/>
      <c r="J214" s="17"/>
      <c r="K214" s="17"/>
      <c r="L214" s="14"/>
      <c r="M214" s="17"/>
      <c r="N214" s="17"/>
      <c r="O214" s="17"/>
      <c r="P214" s="17"/>
      <c r="Q214" s="17" t="s">
        <v>456</v>
      </c>
      <c r="R214" s="133" t="s">
        <v>5775</v>
      </c>
      <c r="S214" s="132" t="s">
        <v>5773</v>
      </c>
      <c r="T214" s="137" t="s">
        <v>5776</v>
      </c>
      <c r="U214" s="8"/>
      <c r="V214" s="8"/>
      <c r="W214" s="139">
        <v>45280</v>
      </c>
      <c r="X214" s="139"/>
      <c r="Y214" s="196"/>
      <c r="Z214" s="196"/>
      <c r="AA214" s="7"/>
      <c r="AB214" s="7"/>
      <c r="AC214" s="7"/>
      <c r="AD214" s="9"/>
      <c r="AE214" s="4"/>
      <c r="AF214" s="4"/>
      <c r="AG214" s="4"/>
      <c r="AH214" s="4"/>
      <c r="AI214" s="7"/>
      <c r="AJ214" s="7"/>
      <c r="AK214" s="10"/>
      <c r="AL214" s="11"/>
      <c r="AM214" s="7"/>
      <c r="AN214" s="12"/>
      <c r="AO214" s="33"/>
    </row>
    <row r="215" spans="1:41" ht="25" customHeight="1" x14ac:dyDescent="0.3">
      <c r="A215" s="5"/>
      <c r="B215" s="5">
        <v>815</v>
      </c>
      <c r="C215" s="7">
        <v>2023</v>
      </c>
      <c r="D215" s="17"/>
      <c r="E215" s="17"/>
      <c r="F215" s="17"/>
      <c r="G215" s="18"/>
      <c r="H215" s="17"/>
      <c r="I215" s="18"/>
      <c r="J215" s="17"/>
      <c r="K215" s="17"/>
      <c r="L215" s="14"/>
      <c r="M215" s="17"/>
      <c r="N215" s="17"/>
      <c r="O215" s="17"/>
      <c r="P215" s="17"/>
      <c r="Q215" s="17" t="s">
        <v>456</v>
      </c>
      <c r="R215" s="133" t="s">
        <v>5777</v>
      </c>
      <c r="S215" s="132" t="s">
        <v>5778</v>
      </c>
      <c r="T215" s="137" t="s">
        <v>5779</v>
      </c>
      <c r="U215" s="8"/>
      <c r="V215" s="8"/>
      <c r="W215" s="139">
        <v>45280</v>
      </c>
      <c r="X215" s="139"/>
      <c r="Y215" s="196"/>
      <c r="Z215" s="196"/>
      <c r="AA215" s="7"/>
      <c r="AB215" s="7"/>
      <c r="AC215" s="7"/>
      <c r="AD215" s="9"/>
      <c r="AE215" s="4"/>
      <c r="AF215" s="4"/>
      <c r="AG215" s="4"/>
      <c r="AH215" s="4"/>
      <c r="AI215" s="7"/>
      <c r="AJ215" s="7"/>
      <c r="AK215" s="10"/>
      <c r="AL215" s="11"/>
      <c r="AM215" s="7"/>
      <c r="AN215" s="12"/>
      <c r="AO215" s="33"/>
    </row>
    <row r="216" spans="1:41" ht="25" customHeight="1" x14ac:dyDescent="0.3">
      <c r="A216" s="5"/>
      <c r="B216" s="5">
        <v>817</v>
      </c>
      <c r="C216" s="7">
        <v>2023</v>
      </c>
      <c r="D216" s="17"/>
      <c r="E216" s="17"/>
      <c r="F216" s="17"/>
      <c r="G216" s="18"/>
      <c r="H216" s="17"/>
      <c r="I216" s="18"/>
      <c r="J216" s="17"/>
      <c r="K216" s="17"/>
      <c r="L216" s="14"/>
      <c r="M216" s="17"/>
      <c r="N216" s="17"/>
      <c r="O216" s="17"/>
      <c r="P216" s="17"/>
      <c r="Q216" s="17" t="s">
        <v>456</v>
      </c>
      <c r="R216" s="133" t="s">
        <v>5780</v>
      </c>
      <c r="S216" s="132" t="s">
        <v>5781</v>
      </c>
      <c r="T216" s="137" t="s">
        <v>5782</v>
      </c>
      <c r="U216" s="8"/>
      <c r="V216" s="8"/>
      <c r="W216" s="139">
        <v>45280</v>
      </c>
      <c r="X216" s="139"/>
      <c r="Y216" s="196"/>
      <c r="Z216" s="196"/>
      <c r="AA216" s="7"/>
      <c r="AB216" s="7"/>
      <c r="AC216" s="7"/>
      <c r="AD216" s="9"/>
      <c r="AE216" s="4"/>
      <c r="AF216" s="4"/>
      <c r="AG216" s="4"/>
      <c r="AH216" s="4"/>
      <c r="AI216" s="7"/>
      <c r="AJ216" s="7"/>
      <c r="AK216" s="10"/>
      <c r="AL216" s="11"/>
      <c r="AM216" s="7"/>
      <c r="AN216" s="12"/>
      <c r="AO216" s="33"/>
    </row>
    <row r="217" spans="1:41" ht="25" customHeight="1" x14ac:dyDescent="0.3">
      <c r="A217" s="5"/>
      <c r="B217" s="5">
        <v>818</v>
      </c>
      <c r="C217" s="7">
        <v>2023</v>
      </c>
      <c r="D217" s="17"/>
      <c r="E217" s="17"/>
      <c r="F217" s="17"/>
      <c r="G217" s="18"/>
      <c r="H217" s="17"/>
      <c r="I217" s="18"/>
      <c r="J217" s="17"/>
      <c r="K217" s="17"/>
      <c r="L217" s="14"/>
      <c r="M217" s="17"/>
      <c r="N217" s="17"/>
      <c r="O217" s="17"/>
      <c r="P217" s="17"/>
      <c r="Q217" s="17" t="s">
        <v>456</v>
      </c>
      <c r="R217" s="133" t="s">
        <v>5783</v>
      </c>
      <c r="S217" s="132">
        <v>46458640846</v>
      </c>
      <c r="T217" s="137" t="s">
        <v>5784</v>
      </c>
      <c r="U217" s="8"/>
      <c r="V217" s="8"/>
      <c r="W217" s="139">
        <v>45280</v>
      </c>
      <c r="X217" s="139"/>
      <c r="Y217" s="196"/>
      <c r="Z217" s="196"/>
      <c r="AA217" s="7"/>
      <c r="AB217" s="7"/>
      <c r="AC217" s="7"/>
      <c r="AD217" s="9"/>
      <c r="AE217" s="4"/>
      <c r="AF217" s="4"/>
      <c r="AG217" s="4"/>
      <c r="AH217" s="4"/>
      <c r="AI217" s="7"/>
      <c r="AJ217" s="7"/>
      <c r="AK217" s="10"/>
      <c r="AL217" s="11"/>
      <c r="AM217" s="7"/>
      <c r="AN217" s="12"/>
      <c r="AO217" s="33"/>
    </row>
    <row r="218" spans="1:41" ht="25" customHeight="1" x14ac:dyDescent="0.3">
      <c r="A218" s="5"/>
      <c r="B218" s="5">
        <v>819</v>
      </c>
      <c r="C218" s="7">
        <v>2023</v>
      </c>
      <c r="D218" s="17"/>
      <c r="E218" s="17"/>
      <c r="F218" s="17"/>
      <c r="G218" s="18"/>
      <c r="H218" s="17"/>
      <c r="I218" s="18"/>
      <c r="J218" s="17"/>
      <c r="K218" s="17"/>
      <c r="L218" s="14"/>
      <c r="M218" s="17"/>
      <c r="N218" s="17"/>
      <c r="O218" s="17"/>
      <c r="P218" s="17"/>
      <c r="Q218" s="17" t="s">
        <v>456</v>
      </c>
      <c r="R218" s="133" t="s">
        <v>5785</v>
      </c>
      <c r="S218" s="132" t="s">
        <v>5786</v>
      </c>
      <c r="T218" s="137" t="s">
        <v>5787</v>
      </c>
      <c r="U218" s="8"/>
      <c r="V218" s="8"/>
      <c r="W218" s="139">
        <v>45280</v>
      </c>
      <c r="X218" s="139"/>
      <c r="Y218" s="196"/>
      <c r="Z218" s="196"/>
      <c r="AA218" s="7"/>
      <c r="AB218" s="7"/>
      <c r="AC218" s="7"/>
      <c r="AD218" s="9"/>
      <c r="AE218" s="4"/>
      <c r="AF218" s="4"/>
      <c r="AG218" s="4"/>
      <c r="AH218" s="4"/>
      <c r="AI218" s="7"/>
      <c r="AJ218" s="7"/>
      <c r="AK218" s="10"/>
      <c r="AL218" s="11"/>
      <c r="AM218" s="7"/>
      <c r="AN218" s="12"/>
      <c r="AO218" s="33"/>
    </row>
    <row r="219" spans="1:41" ht="25" customHeight="1" x14ac:dyDescent="0.3">
      <c r="A219" s="5"/>
      <c r="B219" s="5">
        <v>820</v>
      </c>
      <c r="C219" s="7">
        <v>2023</v>
      </c>
      <c r="D219" s="17"/>
      <c r="E219" s="17"/>
      <c r="F219" s="17"/>
      <c r="G219" s="18"/>
      <c r="H219" s="17"/>
      <c r="I219" s="18"/>
      <c r="J219" s="17"/>
      <c r="K219" s="17"/>
      <c r="L219" s="14"/>
      <c r="M219" s="17"/>
      <c r="N219" s="17"/>
      <c r="O219" s="17"/>
      <c r="P219" s="17"/>
      <c r="Q219" s="17" t="s">
        <v>456</v>
      </c>
      <c r="R219" s="133" t="s">
        <v>5788</v>
      </c>
      <c r="S219" s="132" t="s">
        <v>5789</v>
      </c>
      <c r="T219" s="137" t="s">
        <v>5790</v>
      </c>
      <c r="U219" s="8"/>
      <c r="V219" s="8"/>
      <c r="W219" s="139">
        <v>45280</v>
      </c>
      <c r="X219" s="139"/>
      <c r="Y219" s="196"/>
      <c r="Z219" s="196"/>
      <c r="AA219" s="7"/>
      <c r="AB219" s="7"/>
      <c r="AC219" s="7"/>
      <c r="AD219" s="9"/>
      <c r="AE219" s="4"/>
      <c r="AF219" s="4"/>
      <c r="AG219" s="4"/>
      <c r="AH219" s="4"/>
      <c r="AI219" s="7"/>
      <c r="AJ219" s="7"/>
      <c r="AK219" s="10"/>
      <c r="AL219" s="11"/>
      <c r="AM219" s="7"/>
      <c r="AN219" s="12"/>
      <c r="AO219" s="33"/>
    </row>
    <row r="220" spans="1:41" ht="25" customHeight="1" x14ac:dyDescent="0.3">
      <c r="A220" s="5"/>
      <c r="B220" s="5">
        <v>821</v>
      </c>
      <c r="C220" s="7">
        <v>2023</v>
      </c>
      <c r="D220" s="17"/>
      <c r="E220" s="17"/>
      <c r="F220" s="17"/>
      <c r="G220" s="18"/>
      <c r="H220" s="17"/>
      <c r="I220" s="18"/>
      <c r="J220" s="17"/>
      <c r="K220" s="17"/>
      <c r="L220" s="14"/>
      <c r="M220" s="17"/>
      <c r="N220" s="17"/>
      <c r="O220" s="17"/>
      <c r="P220" s="17"/>
      <c r="Q220" s="17" t="s">
        <v>456</v>
      </c>
      <c r="R220" s="133" t="s">
        <v>5791</v>
      </c>
      <c r="S220" s="132" t="s">
        <v>5792</v>
      </c>
      <c r="T220" s="137" t="s">
        <v>5793</v>
      </c>
      <c r="U220" s="8"/>
      <c r="V220" s="8"/>
      <c r="W220" s="139">
        <v>45280</v>
      </c>
      <c r="X220" s="139"/>
      <c r="Y220" s="196"/>
      <c r="Z220" s="196"/>
      <c r="AA220" s="7"/>
      <c r="AB220" s="7"/>
      <c r="AC220" s="7"/>
      <c r="AD220" s="9"/>
      <c r="AE220" s="4"/>
      <c r="AF220" s="4"/>
      <c r="AG220" s="4"/>
      <c r="AH220" s="4"/>
      <c r="AI220" s="7"/>
      <c r="AJ220" s="7"/>
      <c r="AK220" s="10"/>
      <c r="AL220" s="11"/>
      <c r="AM220" s="7"/>
      <c r="AN220" s="12"/>
      <c r="AO220" s="33"/>
    </row>
    <row r="221" spans="1:41" ht="25" customHeight="1" x14ac:dyDescent="0.3">
      <c r="A221" s="5"/>
      <c r="B221" s="5">
        <v>822</v>
      </c>
      <c r="C221" s="7">
        <v>2023</v>
      </c>
      <c r="D221" s="17"/>
      <c r="E221" s="17"/>
      <c r="F221" s="17"/>
      <c r="G221" s="18"/>
      <c r="H221" s="17"/>
      <c r="I221" s="18"/>
      <c r="J221" s="17"/>
      <c r="K221" s="17"/>
      <c r="L221" s="14"/>
      <c r="M221" s="17"/>
      <c r="N221" s="17"/>
      <c r="O221" s="17"/>
      <c r="P221" s="17"/>
      <c r="Q221" s="17" t="s">
        <v>456</v>
      </c>
      <c r="R221" s="133" t="s">
        <v>5794</v>
      </c>
      <c r="S221" s="132" t="s">
        <v>5795</v>
      </c>
      <c r="T221" s="137" t="s">
        <v>5796</v>
      </c>
      <c r="U221" s="8"/>
      <c r="V221" s="8"/>
      <c r="W221" s="139">
        <v>45280</v>
      </c>
      <c r="X221" s="139"/>
      <c r="Y221" s="196"/>
      <c r="Z221" s="196"/>
      <c r="AA221" s="7"/>
      <c r="AB221" s="7"/>
      <c r="AC221" s="7"/>
      <c r="AD221" s="9"/>
      <c r="AE221" s="4"/>
      <c r="AF221" s="4"/>
      <c r="AG221" s="4"/>
      <c r="AH221" s="4"/>
      <c r="AI221" s="7"/>
      <c r="AJ221" s="7"/>
      <c r="AK221" s="10"/>
      <c r="AL221" s="11"/>
      <c r="AM221" s="7"/>
      <c r="AN221" s="12"/>
      <c r="AO221" s="33"/>
    </row>
    <row r="222" spans="1:41" ht="25" customHeight="1" x14ac:dyDescent="0.3">
      <c r="A222" s="5"/>
      <c r="B222" s="5">
        <v>811</v>
      </c>
      <c r="C222" s="7">
        <v>2023</v>
      </c>
      <c r="D222" s="17"/>
      <c r="E222" s="17"/>
      <c r="F222" s="17"/>
      <c r="G222" s="18"/>
      <c r="H222" s="17"/>
      <c r="I222" s="18"/>
      <c r="J222" s="17"/>
      <c r="K222" s="17"/>
      <c r="L222" s="14"/>
      <c r="M222" s="17"/>
      <c r="N222" s="17"/>
      <c r="O222" s="17"/>
      <c r="P222" s="17"/>
      <c r="Q222" s="17" t="s">
        <v>456</v>
      </c>
      <c r="R222" s="133" t="s">
        <v>5797</v>
      </c>
      <c r="S222" s="132" t="s">
        <v>5798</v>
      </c>
      <c r="T222" s="137" t="s">
        <v>5799</v>
      </c>
      <c r="U222" s="8"/>
      <c r="V222" s="8"/>
      <c r="W222" s="139">
        <v>45280</v>
      </c>
      <c r="X222" s="139"/>
      <c r="Y222" s="196">
        <v>550</v>
      </c>
      <c r="Z222" s="196" t="s">
        <v>5800</v>
      </c>
      <c r="AA222" s="7"/>
      <c r="AB222" s="7"/>
      <c r="AC222" s="7"/>
      <c r="AD222" s="9"/>
      <c r="AE222" s="4"/>
      <c r="AF222" s="4"/>
      <c r="AG222" s="4"/>
      <c r="AH222" s="4"/>
      <c r="AI222" s="7"/>
      <c r="AJ222" s="7"/>
      <c r="AK222" s="10"/>
      <c r="AL222" s="11"/>
      <c r="AM222" s="7"/>
      <c r="AN222" s="12"/>
      <c r="AO222" s="33"/>
    </row>
    <row r="223" spans="1:41" ht="25" customHeight="1" x14ac:dyDescent="0.3">
      <c r="A223" s="5"/>
      <c r="B223" s="5">
        <v>823</v>
      </c>
      <c r="C223" s="7">
        <v>2023</v>
      </c>
      <c r="D223" s="17"/>
      <c r="E223" s="17"/>
      <c r="F223" s="17"/>
      <c r="G223" s="18"/>
      <c r="H223" s="17"/>
      <c r="I223" s="18"/>
      <c r="J223" s="17"/>
      <c r="K223" s="17"/>
      <c r="L223" s="14"/>
      <c r="M223" s="17"/>
      <c r="N223" s="17"/>
      <c r="O223" s="17"/>
      <c r="P223" s="17"/>
      <c r="Q223" s="17" t="s">
        <v>456</v>
      </c>
      <c r="R223" s="133" t="s">
        <v>5801</v>
      </c>
      <c r="S223" s="132" t="s">
        <v>5802</v>
      </c>
      <c r="T223" s="137" t="s">
        <v>5796</v>
      </c>
      <c r="U223" s="8"/>
      <c r="V223" s="8"/>
      <c r="W223" s="139">
        <v>45280</v>
      </c>
      <c r="X223" s="139"/>
      <c r="Y223" s="196"/>
      <c r="Z223" s="196"/>
      <c r="AA223" s="7"/>
      <c r="AB223" s="7"/>
      <c r="AC223" s="7"/>
      <c r="AD223" s="9"/>
      <c r="AE223" s="4"/>
      <c r="AF223" s="4"/>
      <c r="AG223" s="4"/>
      <c r="AH223" s="4"/>
      <c r="AI223" s="7"/>
      <c r="AJ223" s="7"/>
      <c r="AK223" s="10"/>
      <c r="AL223" s="11"/>
      <c r="AM223" s="7"/>
      <c r="AN223" s="12"/>
      <c r="AO223" s="33"/>
    </row>
    <row r="224" spans="1:41" ht="25" customHeight="1" x14ac:dyDescent="0.3">
      <c r="A224" s="5"/>
      <c r="B224" s="5">
        <v>821</v>
      </c>
      <c r="C224" s="7">
        <v>2023</v>
      </c>
      <c r="D224" s="17"/>
      <c r="E224" s="17"/>
      <c r="F224" s="17"/>
      <c r="G224" s="18"/>
      <c r="H224" s="17"/>
      <c r="I224" s="18"/>
      <c r="J224" s="17"/>
      <c r="K224" s="17"/>
      <c r="L224" s="14"/>
      <c r="M224" s="17"/>
      <c r="N224" s="17"/>
      <c r="O224" s="17"/>
      <c r="P224" s="17"/>
      <c r="Q224" s="17" t="s">
        <v>456</v>
      </c>
      <c r="R224" s="133" t="s">
        <v>5803</v>
      </c>
      <c r="S224" s="132">
        <v>40000178888</v>
      </c>
      <c r="T224" s="137" t="s">
        <v>5804</v>
      </c>
      <c r="U224" s="8"/>
      <c r="V224" s="8"/>
      <c r="W224" s="139">
        <v>45280</v>
      </c>
      <c r="X224" s="139"/>
      <c r="Y224" s="196"/>
      <c r="Z224" s="196"/>
      <c r="AA224" s="7"/>
      <c r="AB224" s="7"/>
      <c r="AC224" s="7"/>
      <c r="AD224" s="9"/>
      <c r="AE224" s="4"/>
      <c r="AF224" s="4"/>
      <c r="AG224" s="4"/>
      <c r="AH224" s="4"/>
      <c r="AI224" s="7"/>
      <c r="AJ224" s="7"/>
      <c r="AK224" s="10"/>
      <c r="AL224" s="11"/>
      <c r="AM224" s="7"/>
      <c r="AN224" s="12"/>
      <c r="AO224" s="33"/>
    </row>
    <row r="225" spans="1:41" ht="25" customHeight="1" x14ac:dyDescent="0.3">
      <c r="A225" s="5"/>
      <c r="B225" s="5">
        <v>825</v>
      </c>
      <c r="C225" s="7">
        <v>2023</v>
      </c>
      <c r="D225" s="17"/>
      <c r="E225" s="17"/>
      <c r="F225" s="17"/>
      <c r="G225" s="18"/>
      <c r="H225" s="17"/>
      <c r="I225" s="18"/>
      <c r="J225" s="17"/>
      <c r="K225" s="17"/>
      <c r="L225" s="14"/>
      <c r="M225" s="17"/>
      <c r="N225" s="17"/>
      <c r="O225" s="17"/>
      <c r="P225" s="17"/>
      <c r="Q225" s="17" t="s">
        <v>456</v>
      </c>
      <c r="R225" s="133" t="s">
        <v>5805</v>
      </c>
      <c r="S225" s="132" t="s">
        <v>5806</v>
      </c>
      <c r="T225" s="137" t="s">
        <v>5807</v>
      </c>
      <c r="U225" s="8"/>
      <c r="V225" s="8"/>
      <c r="W225" s="139">
        <v>45280</v>
      </c>
      <c r="X225" s="139"/>
      <c r="Y225" s="196"/>
      <c r="Z225" s="196"/>
      <c r="AA225" s="7"/>
      <c r="AB225" s="7"/>
      <c r="AC225" s="7"/>
      <c r="AD225" s="9"/>
      <c r="AE225" s="4"/>
      <c r="AF225" s="4"/>
      <c r="AG225" s="4"/>
      <c r="AH225" s="4"/>
      <c r="AI225" s="7"/>
      <c r="AJ225" s="7"/>
      <c r="AK225" s="10"/>
      <c r="AL225" s="11"/>
      <c r="AM225" s="7"/>
      <c r="AN225" s="12"/>
      <c r="AO225" s="33"/>
    </row>
    <row r="226" spans="1:41" ht="25" customHeight="1" x14ac:dyDescent="0.3">
      <c r="A226" s="5"/>
      <c r="B226" s="5">
        <v>826</v>
      </c>
      <c r="C226" s="7">
        <v>2023</v>
      </c>
      <c r="D226" s="17"/>
      <c r="E226" s="17"/>
      <c r="F226" s="17"/>
      <c r="G226" s="18"/>
      <c r="H226" s="17"/>
      <c r="I226" s="18"/>
      <c r="J226" s="17"/>
      <c r="K226" s="17"/>
      <c r="L226" s="14"/>
      <c r="M226" s="17"/>
      <c r="N226" s="17"/>
      <c r="O226" s="17"/>
      <c r="P226" s="17"/>
      <c r="Q226" s="17" t="s">
        <v>456</v>
      </c>
      <c r="R226" s="133" t="s">
        <v>5808</v>
      </c>
      <c r="S226" s="132">
        <v>48588609819</v>
      </c>
      <c r="T226" s="137" t="s">
        <v>5796</v>
      </c>
      <c r="U226" s="8"/>
      <c r="V226" s="8"/>
      <c r="W226" s="139">
        <v>45280</v>
      </c>
      <c r="X226" s="139"/>
      <c r="Y226" s="196"/>
      <c r="Z226" s="196"/>
      <c r="AA226" s="7"/>
      <c r="AB226" s="7"/>
      <c r="AC226" s="7"/>
      <c r="AD226" s="9"/>
      <c r="AE226" s="4"/>
      <c r="AF226" s="4"/>
      <c r="AG226" s="4"/>
      <c r="AH226" s="4"/>
      <c r="AI226" s="7"/>
      <c r="AJ226" s="7"/>
      <c r="AK226" s="10"/>
      <c r="AL226" s="11"/>
      <c r="AM226" s="7"/>
      <c r="AN226" s="12"/>
      <c r="AO226" s="33"/>
    </row>
    <row r="227" spans="1:41" ht="25" customHeight="1" x14ac:dyDescent="0.3">
      <c r="A227" s="5"/>
      <c r="B227" s="5">
        <v>827</v>
      </c>
      <c r="C227" s="7">
        <v>2023</v>
      </c>
      <c r="D227" s="17"/>
      <c r="E227" s="17"/>
      <c r="F227" s="17"/>
      <c r="G227" s="18"/>
      <c r="H227" s="17"/>
      <c r="I227" s="18"/>
      <c r="J227" s="17"/>
      <c r="K227" s="17"/>
      <c r="L227" s="14"/>
      <c r="M227" s="17"/>
      <c r="N227" s="17"/>
      <c r="O227" s="17"/>
      <c r="P227" s="17"/>
      <c r="Q227" s="17" t="s">
        <v>456</v>
      </c>
      <c r="R227" s="133" t="s">
        <v>5809</v>
      </c>
      <c r="S227" s="132" t="s">
        <v>5810</v>
      </c>
      <c r="T227" s="137" t="s">
        <v>5784</v>
      </c>
      <c r="U227" s="8"/>
      <c r="V227" s="8"/>
      <c r="W227" s="139">
        <v>45280</v>
      </c>
      <c r="X227" s="139"/>
      <c r="Y227" s="196"/>
      <c r="Z227" s="196"/>
      <c r="AA227" s="7"/>
      <c r="AB227" s="7"/>
      <c r="AC227" s="7"/>
      <c r="AD227" s="9"/>
      <c r="AE227" s="4"/>
      <c r="AF227" s="4"/>
      <c r="AG227" s="4"/>
      <c r="AH227" s="4"/>
      <c r="AI227" s="7"/>
      <c r="AJ227" s="7"/>
      <c r="AK227" s="10"/>
      <c r="AL227" s="11"/>
      <c r="AM227" s="7"/>
      <c r="AN227" s="12"/>
      <c r="AO227" s="33"/>
    </row>
    <row r="228" spans="1:41" ht="25" customHeight="1" x14ac:dyDescent="0.3">
      <c r="A228" s="5"/>
      <c r="B228" s="5">
        <v>828</v>
      </c>
      <c r="C228" s="7">
        <v>2023</v>
      </c>
      <c r="D228" s="17"/>
      <c r="E228" s="17"/>
      <c r="F228" s="17"/>
      <c r="G228" s="18"/>
      <c r="H228" s="17"/>
      <c r="I228" s="18"/>
      <c r="J228" s="17"/>
      <c r="K228" s="17"/>
      <c r="L228" s="14"/>
      <c r="M228" s="17"/>
      <c r="N228" s="17"/>
      <c r="O228" s="17"/>
      <c r="P228" s="17"/>
      <c r="Q228" s="17" t="s">
        <v>456</v>
      </c>
      <c r="R228" s="133" t="s">
        <v>5811</v>
      </c>
      <c r="S228" s="132" t="s">
        <v>5812</v>
      </c>
      <c r="T228" s="137" t="s">
        <v>5813</v>
      </c>
      <c r="U228" s="8"/>
      <c r="V228" s="8"/>
      <c r="W228" s="139">
        <v>45280</v>
      </c>
      <c r="X228" s="139"/>
      <c r="Y228" s="196"/>
      <c r="Z228" s="196"/>
      <c r="AA228" s="7"/>
      <c r="AB228" s="7"/>
      <c r="AC228" s="7"/>
      <c r="AD228" s="9"/>
      <c r="AE228" s="4"/>
      <c r="AF228" s="4"/>
      <c r="AG228" s="4"/>
      <c r="AH228" s="4"/>
      <c r="AI228" s="7"/>
      <c r="AJ228" s="7"/>
      <c r="AK228" s="10"/>
      <c r="AL228" s="11"/>
      <c r="AM228" s="7"/>
      <c r="AN228" s="12"/>
      <c r="AO228" s="33"/>
    </row>
    <row r="229" spans="1:41" ht="25" customHeight="1" x14ac:dyDescent="0.3">
      <c r="A229" s="5"/>
      <c r="B229" s="5">
        <v>829</v>
      </c>
      <c r="C229" s="7">
        <v>2023</v>
      </c>
      <c r="D229" s="17"/>
      <c r="E229" s="17"/>
      <c r="F229" s="17"/>
      <c r="G229" s="18"/>
      <c r="H229" s="17"/>
      <c r="I229" s="18"/>
      <c r="J229" s="17"/>
      <c r="K229" s="17"/>
      <c r="L229" s="14"/>
      <c r="M229" s="17"/>
      <c r="N229" s="17"/>
      <c r="O229" s="17"/>
      <c r="P229" s="17"/>
      <c r="Q229" s="17" t="s">
        <v>456</v>
      </c>
      <c r="R229" s="133" t="s">
        <v>5814</v>
      </c>
      <c r="S229" s="132" t="s">
        <v>5815</v>
      </c>
      <c r="T229" s="137" t="s">
        <v>5816</v>
      </c>
      <c r="U229" s="8"/>
      <c r="V229" s="8"/>
      <c r="W229" s="139">
        <v>45280</v>
      </c>
      <c r="X229" s="139"/>
      <c r="Y229" s="196"/>
      <c r="Z229" s="196"/>
      <c r="AA229" s="7"/>
      <c r="AB229" s="7"/>
      <c r="AC229" s="7"/>
      <c r="AD229" s="9"/>
      <c r="AE229" s="4"/>
      <c r="AF229" s="4"/>
      <c r="AG229" s="4"/>
      <c r="AH229" s="4"/>
      <c r="AI229" s="7"/>
      <c r="AJ229" s="7"/>
      <c r="AK229" s="10"/>
      <c r="AL229" s="11"/>
      <c r="AM229" s="7"/>
      <c r="AN229" s="12"/>
      <c r="AO229" s="33"/>
    </row>
    <row r="230" spans="1:41" ht="25" customHeight="1" x14ac:dyDescent="0.3">
      <c r="A230" s="5"/>
      <c r="B230" s="5">
        <v>830</v>
      </c>
      <c r="C230" s="7">
        <v>2023</v>
      </c>
      <c r="D230" s="17"/>
      <c r="E230" s="17"/>
      <c r="F230" s="17"/>
      <c r="G230" s="18"/>
      <c r="H230" s="17"/>
      <c r="I230" s="18"/>
      <c r="J230" s="17"/>
      <c r="K230" s="17"/>
      <c r="L230" s="14"/>
      <c r="M230" s="17"/>
      <c r="N230" s="17"/>
      <c r="O230" s="17"/>
      <c r="P230" s="17"/>
      <c r="Q230" s="17" t="s">
        <v>456</v>
      </c>
      <c r="R230" s="133" t="s">
        <v>5817</v>
      </c>
      <c r="S230" s="132" t="s">
        <v>5818</v>
      </c>
      <c r="T230" s="137" t="s">
        <v>5779</v>
      </c>
      <c r="U230" s="8"/>
      <c r="V230" s="8"/>
      <c r="W230" s="139">
        <v>45280</v>
      </c>
      <c r="X230" s="139"/>
      <c r="Y230" s="196"/>
      <c r="Z230" s="196"/>
      <c r="AA230" s="7"/>
      <c r="AB230" s="7"/>
      <c r="AC230" s="7"/>
      <c r="AD230" s="9"/>
      <c r="AE230" s="4"/>
      <c r="AF230" s="4"/>
      <c r="AG230" s="4"/>
      <c r="AH230" s="4"/>
      <c r="AI230" s="7"/>
      <c r="AJ230" s="7"/>
      <c r="AK230" s="10"/>
      <c r="AL230" s="11"/>
      <c r="AM230" s="7"/>
      <c r="AN230" s="12"/>
      <c r="AO230" s="33"/>
    </row>
    <row r="231" spans="1:41" ht="25" customHeight="1" x14ac:dyDescent="0.3">
      <c r="A231" s="5"/>
      <c r="B231" s="5">
        <v>831</v>
      </c>
      <c r="C231" s="7">
        <v>2023</v>
      </c>
      <c r="D231" s="17"/>
      <c r="E231" s="17"/>
      <c r="F231" s="17"/>
      <c r="G231" s="18"/>
      <c r="H231" s="17"/>
      <c r="I231" s="18"/>
      <c r="J231" s="17"/>
      <c r="K231" s="17"/>
      <c r="L231" s="14"/>
      <c r="M231" s="17"/>
      <c r="N231" s="17"/>
      <c r="O231" s="17"/>
      <c r="P231" s="17"/>
      <c r="Q231" s="17" t="s">
        <v>456</v>
      </c>
      <c r="R231" s="133" t="s">
        <v>5819</v>
      </c>
      <c r="S231" s="132">
        <v>9617836998</v>
      </c>
      <c r="T231" s="137" t="s">
        <v>5820</v>
      </c>
      <c r="U231" s="8"/>
      <c r="V231" s="8"/>
      <c r="W231" s="139">
        <v>45280</v>
      </c>
      <c r="X231" s="139"/>
      <c r="Y231" s="196"/>
      <c r="Z231" s="196"/>
      <c r="AA231" s="7"/>
      <c r="AB231" s="7"/>
      <c r="AC231" s="7"/>
      <c r="AD231" s="9"/>
      <c r="AE231" s="4"/>
      <c r="AF231" s="4"/>
      <c r="AG231" s="4"/>
      <c r="AH231" s="4"/>
      <c r="AI231" s="7"/>
      <c r="AJ231" s="7"/>
      <c r="AK231" s="10"/>
      <c r="AL231" s="11"/>
      <c r="AM231" s="7"/>
      <c r="AN231" s="12"/>
      <c r="AO231" s="33"/>
    </row>
    <row r="232" spans="1:41" ht="25" customHeight="1" x14ac:dyDescent="0.3">
      <c r="A232" s="5"/>
      <c r="B232" s="5">
        <v>832</v>
      </c>
      <c r="C232" s="7">
        <v>2023</v>
      </c>
      <c r="D232" s="17"/>
      <c r="E232" s="17"/>
      <c r="F232" s="17"/>
      <c r="G232" s="18"/>
      <c r="H232" s="17"/>
      <c r="I232" s="18"/>
      <c r="J232" s="17"/>
      <c r="K232" s="17"/>
      <c r="L232" s="14"/>
      <c r="M232" s="17"/>
      <c r="N232" s="17"/>
      <c r="O232" s="17"/>
      <c r="P232" s="17"/>
      <c r="Q232" s="17" t="s">
        <v>456</v>
      </c>
      <c r="R232" s="133" t="s">
        <v>5821</v>
      </c>
      <c r="S232" s="132">
        <v>50298077809</v>
      </c>
      <c r="T232" s="137" t="s">
        <v>5799</v>
      </c>
      <c r="U232" s="8"/>
      <c r="V232" s="8"/>
      <c r="W232" s="139">
        <v>45280</v>
      </c>
      <c r="X232" s="139"/>
      <c r="Y232" s="196"/>
      <c r="Z232" s="196"/>
      <c r="AA232" s="7"/>
      <c r="AB232" s="7"/>
      <c r="AC232" s="7"/>
      <c r="AD232" s="9"/>
      <c r="AE232" s="4"/>
      <c r="AF232" s="4"/>
      <c r="AG232" s="4"/>
      <c r="AH232" s="4"/>
      <c r="AI232" s="7"/>
      <c r="AJ232" s="7"/>
      <c r="AK232" s="10"/>
      <c r="AL232" s="11"/>
      <c r="AM232" s="7"/>
      <c r="AN232" s="12"/>
      <c r="AO232" s="33"/>
    </row>
    <row r="233" spans="1:41" ht="25" customHeight="1" x14ac:dyDescent="0.3">
      <c r="A233" s="5"/>
      <c r="B233" s="5">
        <v>833</v>
      </c>
      <c r="C233" s="7">
        <v>2023</v>
      </c>
      <c r="D233" s="17"/>
      <c r="E233" s="17"/>
      <c r="F233" s="17"/>
      <c r="G233" s="18"/>
      <c r="H233" s="17"/>
      <c r="I233" s="18"/>
      <c r="J233" s="17"/>
      <c r="K233" s="17"/>
      <c r="L233" s="14"/>
      <c r="M233" s="17"/>
      <c r="N233" s="17"/>
      <c r="O233" s="17"/>
      <c r="P233" s="17"/>
      <c r="Q233" s="17" t="s">
        <v>456</v>
      </c>
      <c r="R233" s="133" t="s">
        <v>5822</v>
      </c>
      <c r="S233" s="132" t="s">
        <v>5823</v>
      </c>
      <c r="T233" s="137" t="s">
        <v>5824</v>
      </c>
      <c r="U233" s="8"/>
      <c r="V233" s="8"/>
      <c r="W233" s="139">
        <v>45280</v>
      </c>
      <c r="X233" s="139"/>
      <c r="Y233" s="196"/>
      <c r="Z233" s="196"/>
      <c r="AA233" s="7"/>
      <c r="AB233" s="7"/>
      <c r="AC233" s="7"/>
      <c r="AD233" s="9"/>
      <c r="AE233" s="4"/>
      <c r="AF233" s="4"/>
      <c r="AG233" s="4"/>
      <c r="AH233" s="4"/>
      <c r="AI233" s="7"/>
      <c r="AJ233" s="7"/>
      <c r="AK233" s="10"/>
      <c r="AL233" s="11"/>
      <c r="AM233" s="7"/>
      <c r="AN233" s="12"/>
      <c r="AO233" s="33"/>
    </row>
    <row r="234" spans="1:41" ht="25" customHeight="1" x14ac:dyDescent="0.3">
      <c r="A234" s="5"/>
      <c r="B234" s="5">
        <v>834</v>
      </c>
      <c r="C234" s="7">
        <v>2023</v>
      </c>
      <c r="D234" s="17"/>
      <c r="E234" s="17"/>
      <c r="F234" s="17"/>
      <c r="G234" s="18"/>
      <c r="H234" s="17"/>
      <c r="I234" s="18"/>
      <c r="J234" s="17"/>
      <c r="K234" s="17"/>
      <c r="L234" s="14"/>
      <c r="M234" s="17"/>
      <c r="N234" s="17"/>
      <c r="O234" s="17"/>
      <c r="P234" s="17"/>
      <c r="Q234" s="17" t="s">
        <v>456</v>
      </c>
      <c r="R234" s="133" t="s">
        <v>5825</v>
      </c>
      <c r="S234" s="132" t="s">
        <v>5826</v>
      </c>
      <c r="T234" s="137" t="s">
        <v>5827</v>
      </c>
      <c r="U234" s="8"/>
      <c r="V234" s="8"/>
      <c r="W234" s="139">
        <v>45280</v>
      </c>
      <c r="X234" s="139"/>
      <c r="Y234" s="196"/>
      <c r="Z234" s="196"/>
      <c r="AA234" s="7"/>
      <c r="AB234" s="7"/>
      <c r="AC234" s="7"/>
      <c r="AD234" s="9"/>
      <c r="AE234" s="4"/>
      <c r="AF234" s="4"/>
      <c r="AG234" s="4"/>
      <c r="AH234" s="4"/>
      <c r="AI234" s="7"/>
      <c r="AJ234" s="7"/>
      <c r="AK234" s="10"/>
      <c r="AL234" s="11"/>
      <c r="AM234" s="7"/>
      <c r="AN234" s="12"/>
      <c r="AO234" s="33"/>
    </row>
    <row r="235" spans="1:41" ht="25" customHeight="1" x14ac:dyDescent="0.3">
      <c r="A235" s="5"/>
      <c r="B235" s="5">
        <v>835</v>
      </c>
      <c r="C235" s="7">
        <v>2023</v>
      </c>
      <c r="D235" s="17"/>
      <c r="E235" s="17"/>
      <c r="F235" s="17"/>
      <c r="G235" s="18"/>
      <c r="H235" s="17"/>
      <c r="I235" s="18"/>
      <c r="J235" s="17"/>
      <c r="K235" s="17"/>
      <c r="L235" s="14"/>
      <c r="M235" s="17"/>
      <c r="N235" s="17"/>
      <c r="O235" s="17"/>
      <c r="P235" s="17"/>
      <c r="Q235" s="17" t="s">
        <v>456</v>
      </c>
      <c r="R235" s="133" t="s">
        <v>5828</v>
      </c>
      <c r="S235" s="132" t="s">
        <v>5829</v>
      </c>
      <c r="T235" s="137" t="s">
        <v>5779</v>
      </c>
      <c r="U235" s="8"/>
      <c r="V235" s="8"/>
      <c r="W235" s="139">
        <v>45280</v>
      </c>
      <c r="X235" s="139"/>
      <c r="Y235" s="196"/>
      <c r="Z235" s="196"/>
      <c r="AA235" s="7"/>
      <c r="AB235" s="7"/>
      <c r="AC235" s="7"/>
      <c r="AD235" s="9"/>
      <c r="AE235" s="4"/>
      <c r="AF235" s="4"/>
      <c r="AG235" s="4"/>
      <c r="AH235" s="4"/>
      <c r="AI235" s="7"/>
      <c r="AJ235" s="7"/>
      <c r="AK235" s="10"/>
      <c r="AL235" s="11"/>
      <c r="AM235" s="7"/>
      <c r="AN235" s="12"/>
      <c r="AO235" s="33"/>
    </row>
    <row r="236" spans="1:41" ht="25" customHeight="1" x14ac:dyDescent="0.3">
      <c r="A236" s="5"/>
      <c r="B236" s="5">
        <v>536</v>
      </c>
      <c r="C236" s="7">
        <v>2023</v>
      </c>
      <c r="D236" s="17"/>
      <c r="E236" s="17"/>
      <c r="F236" s="17"/>
      <c r="G236" s="18"/>
      <c r="H236" s="17"/>
      <c r="I236" s="18"/>
      <c r="J236" s="17"/>
      <c r="K236" s="17"/>
      <c r="L236" s="14"/>
      <c r="M236" s="17"/>
      <c r="N236" s="17"/>
      <c r="O236" s="17"/>
      <c r="P236" s="17"/>
      <c r="Q236" s="17" t="s">
        <v>456</v>
      </c>
      <c r="R236" s="133" t="s">
        <v>5830</v>
      </c>
      <c r="S236" s="132" t="s">
        <v>5831</v>
      </c>
      <c r="T236" s="137" t="s">
        <v>5832</v>
      </c>
      <c r="U236" s="8"/>
      <c r="V236" s="8"/>
      <c r="W236" s="139">
        <v>45280</v>
      </c>
      <c r="X236" s="139"/>
      <c r="Y236" s="196"/>
      <c r="Z236" s="196"/>
      <c r="AA236" s="7"/>
      <c r="AB236" s="7"/>
      <c r="AC236" s="7"/>
      <c r="AD236" s="9"/>
      <c r="AE236" s="4"/>
      <c r="AF236" s="4"/>
      <c r="AG236" s="4"/>
      <c r="AH236" s="4"/>
      <c r="AI236" s="7"/>
      <c r="AJ236" s="7"/>
      <c r="AK236" s="10"/>
      <c r="AL236" s="11"/>
      <c r="AM236" s="7"/>
      <c r="AN236" s="12"/>
      <c r="AO236" s="33"/>
    </row>
    <row r="237" spans="1:41" ht="25" customHeight="1" x14ac:dyDescent="0.3">
      <c r="A237" s="5"/>
      <c r="B237" s="5">
        <v>837</v>
      </c>
      <c r="C237" s="7">
        <v>2023</v>
      </c>
      <c r="D237" s="17"/>
      <c r="E237" s="17"/>
      <c r="F237" s="17"/>
      <c r="G237" s="18"/>
      <c r="H237" s="17"/>
      <c r="I237" s="18"/>
      <c r="J237" s="17"/>
      <c r="K237" s="17"/>
      <c r="L237" s="14"/>
      <c r="M237" s="17"/>
      <c r="N237" s="17"/>
      <c r="O237" s="17"/>
      <c r="P237" s="17"/>
      <c r="Q237" s="17" t="s">
        <v>456</v>
      </c>
      <c r="R237" s="133" t="s">
        <v>5833</v>
      </c>
      <c r="S237" s="132" t="s">
        <v>5834</v>
      </c>
      <c r="T237" s="137" t="s">
        <v>5835</v>
      </c>
      <c r="U237" s="8"/>
      <c r="V237" s="8"/>
      <c r="W237" s="139">
        <v>45280</v>
      </c>
      <c r="X237" s="139"/>
      <c r="Y237" s="196"/>
      <c r="Z237" s="196"/>
      <c r="AA237" s="7"/>
      <c r="AB237" s="7"/>
      <c r="AC237" s="7"/>
      <c r="AD237" s="9"/>
      <c r="AE237" s="4"/>
      <c r="AF237" s="4"/>
      <c r="AG237" s="4"/>
      <c r="AH237" s="4"/>
      <c r="AI237" s="7"/>
      <c r="AJ237" s="7"/>
      <c r="AK237" s="10"/>
      <c r="AL237" s="11"/>
      <c r="AM237" s="7"/>
      <c r="AN237" s="12"/>
      <c r="AO237" s="33"/>
    </row>
    <row r="238" spans="1:41" ht="25" customHeight="1" x14ac:dyDescent="0.3">
      <c r="A238" s="5"/>
      <c r="B238" s="5">
        <v>838</v>
      </c>
      <c r="C238" s="7">
        <v>2023</v>
      </c>
      <c r="D238" s="17"/>
      <c r="E238" s="17"/>
      <c r="F238" s="17"/>
      <c r="G238" s="18"/>
      <c r="H238" s="17"/>
      <c r="I238" s="18"/>
      <c r="J238" s="17"/>
      <c r="K238" s="17"/>
      <c r="L238" s="14"/>
      <c r="M238" s="17"/>
      <c r="N238" s="17"/>
      <c r="O238" s="17"/>
      <c r="P238" s="17"/>
      <c r="Q238" s="17" t="s">
        <v>456</v>
      </c>
      <c r="R238" s="133" t="s">
        <v>5836</v>
      </c>
      <c r="S238" s="132" t="s">
        <v>5837</v>
      </c>
      <c r="T238" s="138" t="s">
        <v>5838</v>
      </c>
      <c r="U238" s="8"/>
      <c r="V238" s="8"/>
      <c r="W238" s="139">
        <v>45280</v>
      </c>
      <c r="X238" s="139"/>
      <c r="Y238" s="196"/>
      <c r="Z238" s="196"/>
      <c r="AA238" s="7"/>
      <c r="AB238" s="7"/>
      <c r="AC238" s="7"/>
      <c r="AD238" s="9"/>
      <c r="AE238" s="4"/>
      <c r="AF238" s="4"/>
      <c r="AG238" s="4"/>
      <c r="AH238" s="4"/>
      <c r="AI238" s="7"/>
      <c r="AJ238" s="7"/>
      <c r="AK238" s="10"/>
      <c r="AL238" s="11"/>
      <c r="AM238" s="7"/>
      <c r="AN238" s="12"/>
      <c r="AO238" s="33"/>
    </row>
    <row r="239" spans="1:41" ht="25" customHeight="1" x14ac:dyDescent="0.3">
      <c r="A239" s="5"/>
      <c r="B239" s="5">
        <v>852</v>
      </c>
      <c r="C239" s="7">
        <v>2023</v>
      </c>
      <c r="D239" s="17"/>
      <c r="E239" s="17"/>
      <c r="F239" s="17"/>
      <c r="G239" s="18"/>
      <c r="H239" s="17"/>
      <c r="I239" s="18"/>
      <c r="J239" s="17"/>
      <c r="K239" s="17"/>
      <c r="L239" s="14"/>
      <c r="M239" s="17"/>
      <c r="N239" s="17"/>
      <c r="O239" s="17"/>
      <c r="P239" s="17"/>
      <c r="Q239" s="17" t="s">
        <v>456</v>
      </c>
      <c r="R239" s="133" t="s">
        <v>5839</v>
      </c>
      <c r="S239" s="132" t="s">
        <v>5840</v>
      </c>
      <c r="T239" s="136" t="s">
        <v>5841</v>
      </c>
      <c r="U239" s="8"/>
      <c r="V239" s="8"/>
      <c r="W239" s="139">
        <v>45280</v>
      </c>
      <c r="X239" s="139"/>
      <c r="Y239" s="196"/>
      <c r="Z239" s="196"/>
      <c r="AA239" s="7"/>
      <c r="AB239" s="7"/>
      <c r="AC239" s="7"/>
      <c r="AD239" s="9"/>
      <c r="AE239" s="4"/>
      <c r="AF239" s="4"/>
      <c r="AG239" s="4"/>
      <c r="AH239" s="4"/>
      <c r="AI239" s="7"/>
      <c r="AJ239" s="7"/>
      <c r="AK239" s="10"/>
      <c r="AL239" s="11"/>
      <c r="AM239" s="7"/>
      <c r="AN239" s="12"/>
      <c r="AO239" s="33"/>
    </row>
    <row r="240" spans="1:41" ht="25" customHeight="1" x14ac:dyDescent="0.3">
      <c r="A240" s="5"/>
      <c r="B240" s="5">
        <v>840</v>
      </c>
      <c r="C240" s="7">
        <v>2023</v>
      </c>
      <c r="D240" s="17"/>
      <c r="E240" s="17"/>
      <c r="F240" s="17"/>
      <c r="G240" s="18"/>
      <c r="H240" s="17"/>
      <c r="I240" s="18"/>
      <c r="J240" s="17"/>
      <c r="K240" s="17"/>
      <c r="L240" s="14"/>
      <c r="M240" s="17"/>
      <c r="N240" s="17"/>
      <c r="O240" s="17"/>
      <c r="P240" s="17"/>
      <c r="Q240" s="17" t="s">
        <v>456</v>
      </c>
      <c r="R240" s="133" t="s">
        <v>5842</v>
      </c>
      <c r="S240" s="132">
        <v>50421510870</v>
      </c>
      <c r="T240" s="137" t="s">
        <v>5843</v>
      </c>
      <c r="U240" s="8"/>
      <c r="V240" s="8"/>
      <c r="W240" s="139">
        <v>45280</v>
      </c>
      <c r="X240" s="139"/>
      <c r="Y240" s="196"/>
      <c r="Z240" s="196"/>
      <c r="AA240" s="7"/>
      <c r="AB240" s="7"/>
      <c r="AC240" s="7"/>
      <c r="AD240" s="9"/>
      <c r="AE240" s="4"/>
      <c r="AF240" s="4"/>
      <c r="AG240" s="4"/>
      <c r="AH240" s="4"/>
      <c r="AI240" s="7"/>
      <c r="AJ240" s="7"/>
      <c r="AK240" s="10"/>
      <c r="AL240" s="11"/>
      <c r="AM240" s="7"/>
      <c r="AN240" s="12"/>
      <c r="AO240" s="33"/>
    </row>
    <row r="241" spans="1:41" ht="25" customHeight="1" x14ac:dyDescent="0.3">
      <c r="A241" s="5"/>
      <c r="B241" s="5">
        <v>839</v>
      </c>
      <c r="C241" s="7">
        <v>2023</v>
      </c>
      <c r="D241" s="17"/>
      <c r="E241" s="17"/>
      <c r="F241" s="17"/>
      <c r="G241" s="18"/>
      <c r="H241" s="17"/>
      <c r="I241" s="18"/>
      <c r="J241" s="17"/>
      <c r="K241" s="17"/>
      <c r="L241" s="14"/>
      <c r="M241" s="17"/>
      <c r="N241" s="17"/>
      <c r="O241" s="17"/>
      <c r="P241" s="17"/>
      <c r="Q241" s="17" t="s">
        <v>456</v>
      </c>
      <c r="R241" s="133" t="s">
        <v>5844</v>
      </c>
      <c r="S241" s="132" t="s">
        <v>5845</v>
      </c>
      <c r="T241" s="137" t="s">
        <v>5846</v>
      </c>
      <c r="U241" s="8"/>
      <c r="V241" s="8"/>
      <c r="W241" s="139">
        <v>45280</v>
      </c>
      <c r="X241" s="139"/>
      <c r="Y241" s="196"/>
      <c r="Z241" s="196"/>
      <c r="AA241" s="7"/>
      <c r="AB241" s="7"/>
      <c r="AC241" s="7"/>
      <c r="AD241" s="9"/>
      <c r="AE241" s="4"/>
      <c r="AF241" s="4"/>
      <c r="AG241" s="4"/>
      <c r="AH241" s="4"/>
      <c r="AI241" s="7"/>
      <c r="AJ241" s="7"/>
      <c r="AK241" s="10"/>
      <c r="AL241" s="11"/>
      <c r="AM241" s="7"/>
      <c r="AN241" s="12"/>
      <c r="AO241" s="33"/>
    </row>
    <row r="242" spans="1:41" ht="25" customHeight="1" x14ac:dyDescent="0.3">
      <c r="A242" s="5"/>
      <c r="B242" s="5">
        <v>841</v>
      </c>
      <c r="C242" s="7">
        <v>2023</v>
      </c>
      <c r="D242" s="17"/>
      <c r="E242" s="17"/>
      <c r="F242" s="17"/>
      <c r="G242" s="18"/>
      <c r="H242" s="17"/>
      <c r="I242" s="18"/>
      <c r="J242" s="17"/>
      <c r="K242" s="17"/>
      <c r="L242" s="14"/>
      <c r="M242" s="17"/>
      <c r="N242" s="17"/>
      <c r="O242" s="17"/>
      <c r="P242" s="17"/>
      <c r="Q242" s="17" t="s">
        <v>456</v>
      </c>
      <c r="R242" s="133" t="s">
        <v>5847</v>
      </c>
      <c r="S242" s="132" t="s">
        <v>5848</v>
      </c>
      <c r="T242" s="137" t="s">
        <v>5849</v>
      </c>
      <c r="U242" s="8"/>
      <c r="V242" s="8"/>
      <c r="W242" s="139">
        <v>45280</v>
      </c>
      <c r="X242" s="139"/>
      <c r="Y242" s="196"/>
      <c r="Z242" s="196"/>
      <c r="AA242" s="7"/>
      <c r="AB242" s="7"/>
      <c r="AC242" s="7"/>
      <c r="AD242" s="9"/>
      <c r="AE242" s="4"/>
      <c r="AF242" s="4"/>
      <c r="AG242" s="4"/>
      <c r="AH242" s="4"/>
      <c r="AI242" s="7"/>
      <c r="AJ242" s="7"/>
      <c r="AK242" s="10"/>
      <c r="AL242" s="11"/>
      <c r="AM242" s="7"/>
      <c r="AN242" s="12"/>
      <c r="AO242" s="33"/>
    </row>
    <row r="243" spans="1:41" ht="25" customHeight="1" x14ac:dyDescent="0.3">
      <c r="A243" s="5"/>
      <c r="B243" s="5">
        <v>842</v>
      </c>
      <c r="C243" s="7">
        <v>2023</v>
      </c>
      <c r="D243" s="17"/>
      <c r="E243" s="17"/>
      <c r="F243" s="17"/>
      <c r="G243" s="18"/>
      <c r="H243" s="17"/>
      <c r="I243" s="18"/>
      <c r="J243" s="17"/>
      <c r="K243" s="17"/>
      <c r="L243" s="14"/>
      <c r="M243" s="17"/>
      <c r="N243" s="17"/>
      <c r="O243" s="17"/>
      <c r="P243" s="17"/>
      <c r="Q243" s="17" t="s">
        <v>456</v>
      </c>
      <c r="R243" s="133" t="s">
        <v>5850</v>
      </c>
      <c r="S243" s="132">
        <v>20933751761</v>
      </c>
      <c r="T243" s="137" t="s">
        <v>5851</v>
      </c>
      <c r="U243" s="8"/>
      <c r="V243" s="8"/>
      <c r="W243" s="139">
        <v>45280</v>
      </c>
      <c r="X243" s="139"/>
      <c r="Y243" s="196"/>
      <c r="Z243" s="196"/>
      <c r="AA243" s="7"/>
      <c r="AB243" s="7"/>
      <c r="AC243" s="7"/>
      <c r="AD243" s="9"/>
      <c r="AE243" s="4"/>
      <c r="AF243" s="4"/>
      <c r="AG243" s="4"/>
      <c r="AH243" s="4"/>
      <c r="AI243" s="7"/>
      <c r="AJ243" s="7"/>
      <c r="AK243" s="10"/>
      <c r="AL243" s="11"/>
      <c r="AM243" s="7"/>
      <c r="AN243" s="12"/>
      <c r="AO243" s="33"/>
    </row>
    <row r="244" spans="1:41" ht="25" customHeight="1" x14ac:dyDescent="0.3">
      <c r="A244" s="5"/>
      <c r="B244" s="5">
        <v>843</v>
      </c>
      <c r="C244" s="7">
        <v>2023</v>
      </c>
      <c r="D244" s="17"/>
      <c r="E244" s="17"/>
      <c r="F244" s="17"/>
      <c r="G244" s="18"/>
      <c r="H244" s="17"/>
      <c r="I244" s="18"/>
      <c r="J244" s="17"/>
      <c r="K244" s="17"/>
      <c r="L244" s="14"/>
      <c r="M244" s="17"/>
      <c r="N244" s="17"/>
      <c r="O244" s="17"/>
      <c r="P244" s="17"/>
      <c r="Q244" s="17" t="s">
        <v>456</v>
      </c>
      <c r="R244" s="133" t="s">
        <v>5852</v>
      </c>
      <c r="S244" s="132">
        <v>38894038831</v>
      </c>
      <c r="T244" s="137" t="s">
        <v>5853</v>
      </c>
      <c r="U244" s="8"/>
      <c r="V244" s="8"/>
      <c r="W244" s="139">
        <v>45280</v>
      </c>
      <c r="X244" s="139"/>
      <c r="Y244" s="196"/>
      <c r="Z244" s="196"/>
      <c r="AA244" s="7"/>
      <c r="AB244" s="7"/>
      <c r="AC244" s="7"/>
      <c r="AD244" s="9"/>
      <c r="AE244" s="4"/>
      <c r="AF244" s="4"/>
      <c r="AG244" s="4"/>
      <c r="AH244" s="4"/>
      <c r="AI244" s="7"/>
      <c r="AJ244" s="7"/>
      <c r="AK244" s="10"/>
      <c r="AL244" s="11"/>
      <c r="AM244" s="7"/>
      <c r="AN244" s="12"/>
      <c r="AO244" s="33"/>
    </row>
    <row r="245" spans="1:41" ht="25" customHeight="1" x14ac:dyDescent="0.3">
      <c r="A245" s="5"/>
      <c r="B245" s="5">
        <v>844</v>
      </c>
      <c r="C245" s="7">
        <v>2023</v>
      </c>
      <c r="D245" s="17"/>
      <c r="E245" s="17"/>
      <c r="F245" s="17"/>
      <c r="G245" s="18"/>
      <c r="H245" s="17"/>
      <c r="I245" s="18"/>
      <c r="J245" s="17"/>
      <c r="K245" s="17"/>
      <c r="L245" s="14"/>
      <c r="M245" s="17"/>
      <c r="N245" s="17"/>
      <c r="O245" s="17"/>
      <c r="P245" s="17"/>
      <c r="Q245" s="17" t="s">
        <v>456</v>
      </c>
      <c r="R245" s="133" t="s">
        <v>5854</v>
      </c>
      <c r="S245" s="132" t="s">
        <v>5855</v>
      </c>
      <c r="T245" s="137" t="s">
        <v>5856</v>
      </c>
      <c r="U245" s="8"/>
      <c r="V245" s="8"/>
      <c r="W245" s="139">
        <v>45280</v>
      </c>
      <c r="X245" s="139"/>
      <c r="Y245" s="196"/>
      <c r="Z245" s="196"/>
      <c r="AA245" s="7"/>
      <c r="AB245" s="7"/>
      <c r="AC245" s="7"/>
      <c r="AD245" s="9"/>
      <c r="AE245" s="4"/>
      <c r="AF245" s="4"/>
      <c r="AG245" s="4"/>
      <c r="AH245" s="4"/>
      <c r="AI245" s="7"/>
      <c r="AJ245" s="7"/>
      <c r="AK245" s="10"/>
      <c r="AL245" s="11"/>
      <c r="AM245" s="7"/>
      <c r="AN245" s="12"/>
      <c r="AO245" s="33"/>
    </row>
    <row r="246" spans="1:41" ht="25" customHeight="1" x14ac:dyDescent="0.3">
      <c r="A246" s="5"/>
      <c r="B246" s="5">
        <v>845</v>
      </c>
      <c r="C246" s="7">
        <v>2023</v>
      </c>
      <c r="D246" s="17"/>
      <c r="E246" s="17"/>
      <c r="F246" s="17"/>
      <c r="G246" s="18"/>
      <c r="H246" s="17"/>
      <c r="I246" s="18"/>
      <c r="J246" s="17"/>
      <c r="K246" s="17"/>
      <c r="L246" s="14"/>
      <c r="M246" s="17"/>
      <c r="N246" s="17"/>
      <c r="O246" s="17"/>
      <c r="P246" s="17"/>
      <c r="Q246" s="17" t="s">
        <v>456</v>
      </c>
      <c r="R246" s="133" t="s">
        <v>5857</v>
      </c>
      <c r="S246" s="132" t="s">
        <v>5858</v>
      </c>
      <c r="T246" s="137" t="s">
        <v>5856</v>
      </c>
      <c r="U246" s="8"/>
      <c r="V246" s="8"/>
      <c r="W246" s="139">
        <v>45280</v>
      </c>
      <c r="X246" s="139"/>
      <c r="Y246" s="196"/>
      <c r="Z246" s="196"/>
      <c r="AA246" s="7"/>
      <c r="AB246" s="7"/>
      <c r="AC246" s="7"/>
      <c r="AD246" s="9"/>
      <c r="AE246" s="4"/>
      <c r="AF246" s="4"/>
      <c r="AG246" s="4"/>
      <c r="AH246" s="4"/>
      <c r="AI246" s="7"/>
      <c r="AJ246" s="7"/>
      <c r="AK246" s="10"/>
      <c r="AL246" s="11"/>
      <c r="AM246" s="7"/>
      <c r="AN246" s="12"/>
      <c r="AO246" s="33"/>
    </row>
    <row r="247" spans="1:41" ht="25" customHeight="1" x14ac:dyDescent="0.3">
      <c r="A247" s="5"/>
      <c r="B247" s="5">
        <v>853</v>
      </c>
      <c r="C247" s="7">
        <v>2023</v>
      </c>
      <c r="D247" s="17"/>
      <c r="E247" s="17"/>
      <c r="F247" s="17"/>
      <c r="G247" s="18"/>
      <c r="H247" s="17"/>
      <c r="I247" s="18"/>
      <c r="J247" s="17"/>
      <c r="K247" s="17"/>
      <c r="L247" s="14"/>
      <c r="M247" s="17"/>
      <c r="N247" s="17"/>
      <c r="O247" s="17"/>
      <c r="P247" s="17"/>
      <c r="Q247" s="17" t="s">
        <v>456</v>
      </c>
      <c r="R247" s="133" t="s">
        <v>5859</v>
      </c>
      <c r="S247" s="132" t="s">
        <v>5860</v>
      </c>
      <c r="T247" s="137" t="s">
        <v>5796</v>
      </c>
      <c r="U247" s="8"/>
      <c r="V247" s="8"/>
      <c r="W247" s="139">
        <v>45280</v>
      </c>
      <c r="X247" s="139"/>
      <c r="Y247" s="196"/>
      <c r="Z247" s="196"/>
      <c r="AA247" s="7"/>
      <c r="AB247" s="7"/>
      <c r="AC247" s="7"/>
      <c r="AD247" s="9"/>
      <c r="AE247" s="4"/>
      <c r="AF247" s="4"/>
      <c r="AG247" s="4"/>
      <c r="AH247" s="4"/>
      <c r="AI247" s="7"/>
      <c r="AJ247" s="7"/>
      <c r="AK247" s="10"/>
      <c r="AL247" s="11"/>
      <c r="AM247" s="7"/>
      <c r="AN247" s="12"/>
      <c r="AO247" s="33"/>
    </row>
    <row r="248" spans="1:41" ht="25" customHeight="1" x14ac:dyDescent="0.3">
      <c r="A248" s="5"/>
      <c r="B248" s="5">
        <v>846</v>
      </c>
      <c r="C248" s="7">
        <v>2023</v>
      </c>
      <c r="D248" s="17"/>
      <c r="E248" s="17"/>
      <c r="F248" s="17"/>
      <c r="G248" s="18"/>
      <c r="H248" s="17"/>
      <c r="I248" s="18"/>
      <c r="J248" s="17"/>
      <c r="K248" s="17"/>
      <c r="L248" s="14"/>
      <c r="M248" s="17"/>
      <c r="N248" s="17"/>
      <c r="O248" s="17"/>
      <c r="P248" s="17"/>
      <c r="Q248" s="17" t="s">
        <v>456</v>
      </c>
      <c r="R248" s="133" t="s">
        <v>5861</v>
      </c>
      <c r="S248" s="132" t="s">
        <v>5862</v>
      </c>
      <c r="T248" s="137" t="s">
        <v>5863</v>
      </c>
      <c r="U248" s="8"/>
      <c r="V248" s="8"/>
      <c r="W248" s="139">
        <v>45280</v>
      </c>
      <c r="X248" s="139"/>
      <c r="Y248" s="196"/>
      <c r="Z248" s="196"/>
      <c r="AA248" s="7"/>
      <c r="AB248" s="7"/>
      <c r="AC248" s="7"/>
      <c r="AD248" s="9"/>
      <c r="AE248" s="4"/>
      <c r="AF248" s="4"/>
      <c r="AG248" s="4"/>
      <c r="AH248" s="4"/>
      <c r="AI248" s="7"/>
      <c r="AJ248" s="7"/>
      <c r="AK248" s="10"/>
      <c r="AL248" s="11"/>
      <c r="AM248" s="7"/>
      <c r="AN248" s="12"/>
      <c r="AO248" s="33"/>
    </row>
    <row r="249" spans="1:41" ht="25" customHeight="1" x14ac:dyDescent="0.3">
      <c r="A249" s="5"/>
      <c r="B249" s="5">
        <v>847</v>
      </c>
      <c r="C249" s="7">
        <v>2023</v>
      </c>
      <c r="D249" s="17"/>
      <c r="E249" s="17"/>
      <c r="F249" s="17"/>
      <c r="G249" s="18"/>
      <c r="H249" s="17"/>
      <c r="I249" s="18"/>
      <c r="J249" s="17"/>
      <c r="K249" s="17"/>
      <c r="L249" s="14"/>
      <c r="M249" s="17"/>
      <c r="N249" s="17"/>
      <c r="O249" s="17"/>
      <c r="P249" s="17"/>
      <c r="Q249" s="17" t="s">
        <v>456</v>
      </c>
      <c r="R249" s="133" t="s">
        <v>5864</v>
      </c>
      <c r="S249" s="132">
        <v>18501208701</v>
      </c>
      <c r="T249" s="137" t="s">
        <v>5865</v>
      </c>
      <c r="U249" s="8"/>
      <c r="V249" s="8"/>
      <c r="W249" s="139">
        <v>45280</v>
      </c>
      <c r="X249" s="139"/>
      <c r="Y249" s="196"/>
      <c r="Z249" s="196"/>
      <c r="AA249" s="7"/>
      <c r="AB249" s="7"/>
      <c r="AC249" s="7"/>
      <c r="AD249" s="9"/>
      <c r="AE249" s="4"/>
      <c r="AF249" s="4"/>
      <c r="AG249" s="4"/>
      <c r="AH249" s="4"/>
      <c r="AI249" s="7"/>
      <c r="AJ249" s="7"/>
      <c r="AK249" s="10"/>
      <c r="AL249" s="11"/>
      <c r="AM249" s="7"/>
      <c r="AN249" s="12"/>
      <c r="AO249" s="33"/>
    </row>
    <row r="250" spans="1:41" ht="25" customHeight="1" x14ac:dyDescent="0.3">
      <c r="A250" s="5"/>
      <c r="B250" s="5">
        <v>848</v>
      </c>
      <c r="C250" s="7">
        <v>2023</v>
      </c>
      <c r="D250" s="17"/>
      <c r="E250" s="17"/>
      <c r="F250" s="17"/>
      <c r="G250" s="18"/>
      <c r="H250" s="17"/>
      <c r="I250" s="18"/>
      <c r="J250" s="17"/>
      <c r="K250" s="17"/>
      <c r="L250" s="14"/>
      <c r="M250" s="17"/>
      <c r="N250" s="17"/>
      <c r="O250" s="17"/>
      <c r="P250" s="17"/>
      <c r="Q250" s="17" t="s">
        <v>456</v>
      </c>
      <c r="R250" s="133" t="s">
        <v>5866</v>
      </c>
      <c r="S250" s="132">
        <v>36890355890</v>
      </c>
      <c r="T250" s="137" t="s">
        <v>5867</v>
      </c>
      <c r="U250" s="8"/>
      <c r="V250" s="8"/>
      <c r="W250" s="139">
        <v>45280</v>
      </c>
      <c r="X250" s="139"/>
      <c r="Y250" s="196"/>
      <c r="Z250" s="196"/>
      <c r="AA250" s="7"/>
      <c r="AB250" s="7"/>
      <c r="AC250" s="7"/>
      <c r="AD250" s="9"/>
      <c r="AE250" s="4"/>
      <c r="AF250" s="4"/>
      <c r="AG250" s="4"/>
      <c r="AH250" s="4"/>
      <c r="AI250" s="7"/>
      <c r="AJ250" s="7"/>
      <c r="AK250" s="10"/>
      <c r="AL250" s="11"/>
      <c r="AM250" s="7"/>
      <c r="AN250" s="12"/>
      <c r="AO250" s="33"/>
    </row>
    <row r="251" spans="1:41" ht="25" customHeight="1" x14ac:dyDescent="0.3">
      <c r="A251" s="5"/>
      <c r="B251" s="5">
        <v>849</v>
      </c>
      <c r="C251" s="7">
        <v>2023</v>
      </c>
      <c r="D251" s="17"/>
      <c r="E251" s="17"/>
      <c r="F251" s="17"/>
      <c r="G251" s="18"/>
      <c r="H251" s="17"/>
      <c r="I251" s="18"/>
      <c r="J251" s="17"/>
      <c r="K251" s="17"/>
      <c r="L251" s="14"/>
      <c r="M251" s="17"/>
      <c r="N251" s="17"/>
      <c r="O251" s="17"/>
      <c r="P251" s="17"/>
      <c r="Q251" s="17" t="s">
        <v>456</v>
      </c>
      <c r="R251" s="133" t="s">
        <v>5868</v>
      </c>
      <c r="S251" s="132">
        <v>9176517900</v>
      </c>
      <c r="T251" s="137" t="s">
        <v>5869</v>
      </c>
      <c r="U251" s="8"/>
      <c r="V251" s="8"/>
      <c r="W251" s="139">
        <v>45280</v>
      </c>
      <c r="X251" s="139"/>
      <c r="Y251" s="196"/>
      <c r="Z251" s="196"/>
      <c r="AA251" s="7"/>
      <c r="AB251" s="7"/>
      <c r="AC251" s="7"/>
      <c r="AD251" s="9"/>
      <c r="AE251" s="4"/>
      <c r="AF251" s="4"/>
      <c r="AG251" s="4"/>
      <c r="AH251" s="4"/>
      <c r="AI251" s="7"/>
      <c r="AJ251" s="7"/>
      <c r="AK251" s="10"/>
      <c r="AL251" s="11"/>
      <c r="AM251" s="7"/>
      <c r="AN251" s="12"/>
      <c r="AO251" s="33"/>
    </row>
    <row r="252" spans="1:41" ht="25" customHeight="1" x14ac:dyDescent="0.3">
      <c r="A252" s="5"/>
      <c r="B252" s="5">
        <v>850</v>
      </c>
      <c r="C252" s="7">
        <v>2023</v>
      </c>
      <c r="D252" s="17"/>
      <c r="E252" s="17"/>
      <c r="F252" s="17"/>
      <c r="G252" s="18"/>
      <c r="H252" s="17"/>
      <c r="I252" s="18"/>
      <c r="J252" s="17"/>
      <c r="K252" s="17"/>
      <c r="L252" s="14"/>
      <c r="M252" s="17"/>
      <c r="N252" s="17"/>
      <c r="O252" s="17"/>
      <c r="P252" s="17"/>
      <c r="Q252" s="17" t="s">
        <v>456</v>
      </c>
      <c r="R252" s="133" t="s">
        <v>5870</v>
      </c>
      <c r="S252" s="132">
        <v>49326399885</v>
      </c>
      <c r="T252" s="137" t="s">
        <v>5846</v>
      </c>
      <c r="U252" s="8"/>
      <c r="V252" s="8"/>
      <c r="W252" s="139">
        <v>45280</v>
      </c>
      <c r="X252" s="139"/>
      <c r="Y252" s="196"/>
      <c r="Z252" s="196"/>
      <c r="AA252" s="7"/>
      <c r="AB252" s="7"/>
      <c r="AC252" s="7"/>
      <c r="AD252" s="9"/>
      <c r="AE252" s="4"/>
      <c r="AF252" s="4"/>
      <c r="AG252" s="4"/>
      <c r="AH252" s="4"/>
      <c r="AI252" s="7"/>
      <c r="AJ252" s="7"/>
      <c r="AK252" s="10"/>
      <c r="AL252" s="11"/>
      <c r="AM252" s="7"/>
      <c r="AN252" s="12"/>
      <c r="AO252" s="33"/>
    </row>
    <row r="253" spans="1:41" ht="25" customHeight="1" x14ac:dyDescent="0.3">
      <c r="A253" s="34"/>
      <c r="B253" s="34">
        <v>851</v>
      </c>
      <c r="C253" s="7">
        <v>2023</v>
      </c>
      <c r="D253" s="17"/>
      <c r="E253" s="17"/>
      <c r="F253" s="17"/>
      <c r="G253" s="18"/>
      <c r="H253" s="17"/>
      <c r="I253" s="18"/>
      <c r="J253" s="17"/>
      <c r="K253" s="17"/>
      <c r="L253" s="14"/>
      <c r="M253" s="17"/>
      <c r="N253" s="17"/>
      <c r="O253" s="17"/>
      <c r="P253" s="17"/>
      <c r="Q253" s="17" t="s">
        <v>456</v>
      </c>
      <c r="R253" s="134" t="s">
        <v>5871</v>
      </c>
      <c r="S253" s="35"/>
      <c r="T253" s="137" t="s">
        <v>5796</v>
      </c>
      <c r="U253" s="18"/>
      <c r="V253" s="18"/>
      <c r="W253" s="18">
        <v>45280</v>
      </c>
      <c r="X253" s="18"/>
      <c r="Y253" s="197"/>
      <c r="Z253" s="197"/>
      <c r="AA253" s="17"/>
      <c r="AB253" s="17"/>
      <c r="AC253" s="17"/>
      <c r="AD253" s="36"/>
      <c r="AE253" s="37"/>
      <c r="AF253" s="37"/>
      <c r="AG253" s="37"/>
      <c r="AH253" s="37"/>
      <c r="AI253" s="17"/>
      <c r="AJ253" s="17"/>
      <c r="AK253" s="38"/>
      <c r="AL253" s="39"/>
      <c r="AM253" s="17"/>
      <c r="AN253" s="40"/>
      <c r="AO253" s="41"/>
    </row>
    <row r="254" spans="1:41" ht="25" customHeight="1" x14ac:dyDescent="0.3">
      <c r="A254" s="34"/>
      <c r="B254" s="34">
        <v>880</v>
      </c>
      <c r="C254" s="7">
        <v>2023</v>
      </c>
      <c r="D254" s="17"/>
      <c r="E254" s="17"/>
      <c r="F254" s="17"/>
      <c r="G254" s="18"/>
      <c r="H254" s="17"/>
      <c r="I254" s="18"/>
      <c r="J254" s="17"/>
      <c r="K254" s="17"/>
      <c r="L254" s="14"/>
      <c r="M254" s="17"/>
      <c r="N254" s="17"/>
      <c r="O254" s="17"/>
      <c r="P254" s="17"/>
      <c r="Q254" s="17" t="s">
        <v>456</v>
      </c>
      <c r="R254" s="91" t="s">
        <v>5872</v>
      </c>
      <c r="S254" s="35"/>
      <c r="T254" s="17" t="s">
        <v>5873</v>
      </c>
      <c r="U254" s="18"/>
      <c r="V254" s="18"/>
      <c r="W254" s="18">
        <v>45280</v>
      </c>
      <c r="X254" s="18"/>
      <c r="Y254" s="197">
        <v>550</v>
      </c>
      <c r="Z254" s="197" t="s">
        <v>5874</v>
      </c>
      <c r="AA254" s="17"/>
      <c r="AB254" s="17"/>
      <c r="AC254" s="17"/>
      <c r="AD254" s="36"/>
      <c r="AE254" s="37"/>
      <c r="AF254" s="37"/>
      <c r="AG254" s="37"/>
      <c r="AH254" s="37"/>
      <c r="AI254" s="17"/>
      <c r="AJ254" s="17"/>
      <c r="AK254" s="38"/>
      <c r="AL254" s="39"/>
      <c r="AM254" s="17"/>
      <c r="AN254" s="40"/>
      <c r="AO254" s="41"/>
    </row>
    <row r="255" spans="1:41" ht="25" customHeight="1" x14ac:dyDescent="0.3">
      <c r="A255" s="34"/>
      <c r="B255" s="34">
        <v>856</v>
      </c>
      <c r="C255" s="7">
        <v>2023</v>
      </c>
      <c r="D255" s="17"/>
      <c r="E255" s="17"/>
      <c r="F255" s="17"/>
      <c r="G255" s="18"/>
      <c r="H255" s="17"/>
      <c r="I255" s="18"/>
      <c r="J255" s="17"/>
      <c r="K255" s="17"/>
      <c r="L255" s="14"/>
      <c r="M255" s="17"/>
      <c r="N255" s="17"/>
      <c r="O255" s="17"/>
      <c r="P255" s="17"/>
      <c r="Q255" s="17" t="s">
        <v>456</v>
      </c>
      <c r="R255" s="91" t="s">
        <v>5875</v>
      </c>
      <c r="S255" s="35"/>
      <c r="T255" s="17" t="s">
        <v>5876</v>
      </c>
      <c r="U255" s="18"/>
      <c r="V255" s="18"/>
      <c r="W255" s="18">
        <v>45280</v>
      </c>
      <c r="X255" s="18"/>
      <c r="Y255" s="197">
        <v>550</v>
      </c>
      <c r="Z255" s="197" t="s">
        <v>5874</v>
      </c>
      <c r="AA255" s="17"/>
      <c r="AB255" s="17"/>
      <c r="AC255" s="17"/>
      <c r="AD255" s="36"/>
      <c r="AE255" s="37"/>
      <c r="AF255" s="37"/>
      <c r="AG255" s="37"/>
      <c r="AH255" s="37"/>
      <c r="AI255" s="17"/>
      <c r="AJ255" s="17"/>
      <c r="AK255" s="38"/>
      <c r="AL255" s="39"/>
      <c r="AM255" s="17"/>
      <c r="AN255" s="40"/>
      <c r="AO255" s="41"/>
    </row>
    <row r="256" spans="1:41" ht="25" customHeight="1" x14ac:dyDescent="0.3">
      <c r="A256" s="34"/>
      <c r="B256" s="34">
        <v>857</v>
      </c>
      <c r="C256" s="7">
        <v>2023</v>
      </c>
      <c r="D256" s="17"/>
      <c r="E256" s="17"/>
      <c r="F256" s="17"/>
      <c r="G256" s="18"/>
      <c r="H256" s="17"/>
      <c r="I256" s="18"/>
      <c r="J256" s="17"/>
      <c r="K256" s="17"/>
      <c r="L256" s="14"/>
      <c r="M256" s="17"/>
      <c r="N256" s="17"/>
      <c r="O256" s="17"/>
      <c r="P256" s="17"/>
      <c r="Q256" s="17" t="s">
        <v>456</v>
      </c>
      <c r="R256" s="91" t="s">
        <v>5877</v>
      </c>
      <c r="S256" s="35" t="s">
        <v>5878</v>
      </c>
      <c r="T256" s="17" t="s">
        <v>5879</v>
      </c>
      <c r="U256" s="18"/>
      <c r="V256" s="18"/>
      <c r="W256" s="18">
        <v>45280</v>
      </c>
      <c r="X256" s="18"/>
      <c r="Y256" s="197">
        <v>550</v>
      </c>
      <c r="Z256" s="197" t="s">
        <v>5874</v>
      </c>
      <c r="AA256" s="17"/>
      <c r="AB256" s="17"/>
      <c r="AC256" s="17"/>
      <c r="AD256" s="36"/>
      <c r="AE256" s="37"/>
      <c r="AF256" s="37"/>
      <c r="AG256" s="37"/>
      <c r="AH256" s="37"/>
      <c r="AI256" s="17"/>
      <c r="AJ256" s="17"/>
      <c r="AK256" s="38"/>
      <c r="AL256" s="39"/>
      <c r="AM256" s="17"/>
      <c r="AN256" s="40"/>
      <c r="AO256" s="41"/>
    </row>
    <row r="257" spans="1:41" ht="25" customHeight="1" x14ac:dyDescent="0.3">
      <c r="A257" s="34"/>
      <c r="B257" s="34">
        <v>858</v>
      </c>
      <c r="C257" s="7">
        <v>2023</v>
      </c>
      <c r="D257" s="17"/>
      <c r="E257" s="17"/>
      <c r="F257" s="17"/>
      <c r="G257" s="18"/>
      <c r="H257" s="17"/>
      <c r="I257" s="18"/>
      <c r="J257" s="17"/>
      <c r="K257" s="17"/>
      <c r="L257" s="14"/>
      <c r="M257" s="17"/>
      <c r="N257" s="17"/>
      <c r="O257" s="17"/>
      <c r="P257" s="17"/>
      <c r="Q257" s="17" t="s">
        <v>456</v>
      </c>
      <c r="R257" s="91" t="s">
        <v>5880</v>
      </c>
      <c r="S257" s="35" t="s">
        <v>5881</v>
      </c>
      <c r="T257" s="17" t="s">
        <v>5882</v>
      </c>
      <c r="U257" s="18"/>
      <c r="V257" s="18"/>
      <c r="W257" s="18">
        <v>45280</v>
      </c>
      <c r="X257" s="18"/>
      <c r="Y257" s="197">
        <v>550</v>
      </c>
      <c r="Z257" s="197" t="s">
        <v>5874</v>
      </c>
      <c r="AA257" s="17"/>
      <c r="AB257" s="17"/>
      <c r="AC257" s="17"/>
      <c r="AD257" s="36"/>
      <c r="AE257" s="37"/>
      <c r="AF257" s="37"/>
      <c r="AG257" s="37"/>
      <c r="AH257" s="37"/>
      <c r="AI257" s="17"/>
      <c r="AJ257" s="17"/>
      <c r="AK257" s="38"/>
      <c r="AL257" s="39"/>
      <c r="AM257" s="17"/>
      <c r="AN257" s="40"/>
      <c r="AO257" s="41"/>
    </row>
    <row r="258" spans="1:41" ht="25" customHeight="1" x14ac:dyDescent="0.3">
      <c r="A258" s="34"/>
      <c r="B258" s="34">
        <v>881</v>
      </c>
      <c r="C258" s="7">
        <v>2023</v>
      </c>
      <c r="D258" s="17"/>
      <c r="E258" s="17"/>
      <c r="F258" s="17"/>
      <c r="G258" s="18"/>
      <c r="H258" s="17"/>
      <c r="I258" s="18"/>
      <c r="J258" s="17"/>
      <c r="K258" s="17"/>
      <c r="L258" s="14"/>
      <c r="M258" s="17"/>
      <c r="N258" s="17"/>
      <c r="O258" s="17"/>
      <c r="P258" s="17"/>
      <c r="Q258" s="17" t="s">
        <v>456</v>
      </c>
      <c r="R258" s="91" t="s">
        <v>5883</v>
      </c>
      <c r="S258" s="35" t="s">
        <v>5884</v>
      </c>
      <c r="T258" s="17" t="s">
        <v>5885</v>
      </c>
      <c r="U258" s="18"/>
      <c r="V258" s="18"/>
      <c r="W258" s="18">
        <v>45280</v>
      </c>
      <c r="X258" s="18"/>
      <c r="Y258" s="197">
        <v>550</v>
      </c>
      <c r="Z258" s="197" t="s">
        <v>5874</v>
      </c>
      <c r="AA258" s="17"/>
      <c r="AB258" s="17"/>
      <c r="AC258" s="17"/>
      <c r="AD258" s="36"/>
      <c r="AE258" s="37"/>
      <c r="AF258" s="37"/>
      <c r="AG258" s="37"/>
      <c r="AH258" s="37"/>
      <c r="AI258" s="17"/>
      <c r="AJ258" s="17"/>
      <c r="AK258" s="38"/>
      <c r="AL258" s="39"/>
      <c r="AM258" s="17"/>
      <c r="AN258" s="40"/>
      <c r="AO258" s="41"/>
    </row>
    <row r="259" spans="1:41" ht="25" customHeight="1" x14ac:dyDescent="0.3">
      <c r="A259" s="34"/>
      <c r="B259" s="34">
        <v>859</v>
      </c>
      <c r="C259" s="7">
        <v>2023</v>
      </c>
      <c r="D259" s="17"/>
      <c r="E259" s="17"/>
      <c r="F259" s="17"/>
      <c r="G259" s="18"/>
      <c r="H259" s="17"/>
      <c r="I259" s="18"/>
      <c r="J259" s="17"/>
      <c r="K259" s="17"/>
      <c r="L259" s="14"/>
      <c r="M259" s="17"/>
      <c r="N259" s="17"/>
      <c r="O259" s="17"/>
      <c r="P259" s="17"/>
      <c r="Q259" s="17" t="s">
        <v>456</v>
      </c>
      <c r="R259" s="91" t="s">
        <v>5886</v>
      </c>
      <c r="S259" s="35" t="s">
        <v>5887</v>
      </c>
      <c r="T259" s="17" t="s">
        <v>5888</v>
      </c>
      <c r="U259" s="18"/>
      <c r="V259" s="18"/>
      <c r="W259" s="18">
        <v>45280</v>
      </c>
      <c r="X259" s="18"/>
      <c r="Y259" s="197">
        <v>550</v>
      </c>
      <c r="Z259" s="197" t="s">
        <v>5874</v>
      </c>
      <c r="AA259" s="17"/>
      <c r="AB259" s="17"/>
      <c r="AC259" s="17"/>
      <c r="AD259" s="36"/>
      <c r="AE259" s="37"/>
      <c r="AF259" s="37"/>
      <c r="AG259" s="37"/>
      <c r="AH259" s="37"/>
      <c r="AI259" s="17"/>
      <c r="AJ259" s="17"/>
      <c r="AK259" s="38"/>
      <c r="AL259" s="39"/>
      <c r="AM259" s="17"/>
      <c r="AN259" s="40"/>
      <c r="AO259" s="41"/>
    </row>
    <row r="260" spans="1:41" ht="25" customHeight="1" x14ac:dyDescent="0.3">
      <c r="A260" s="34"/>
      <c r="B260" s="34">
        <v>917</v>
      </c>
      <c r="C260" s="7">
        <v>2023</v>
      </c>
      <c r="D260" s="17"/>
      <c r="E260" s="17"/>
      <c r="F260" s="17"/>
      <c r="G260" s="18"/>
      <c r="H260" s="17"/>
      <c r="I260" s="18"/>
      <c r="J260" s="17"/>
      <c r="K260" s="17"/>
      <c r="L260" s="14"/>
      <c r="M260" s="17"/>
      <c r="N260" s="17"/>
      <c r="O260" s="17"/>
      <c r="P260" s="17"/>
      <c r="Q260" s="17" t="s">
        <v>456</v>
      </c>
      <c r="R260" s="91" t="s">
        <v>5889</v>
      </c>
      <c r="S260" s="35" t="s">
        <v>5890</v>
      </c>
      <c r="T260" s="17" t="s">
        <v>5891</v>
      </c>
      <c r="U260" s="18"/>
      <c r="V260" s="18"/>
      <c r="W260" s="18">
        <v>45280</v>
      </c>
      <c r="X260" s="18"/>
      <c r="Y260" s="197">
        <v>550</v>
      </c>
      <c r="Z260" s="197" t="s">
        <v>5874</v>
      </c>
      <c r="AA260" s="17"/>
      <c r="AB260" s="17"/>
      <c r="AC260" s="17"/>
      <c r="AD260" s="36"/>
      <c r="AE260" s="37"/>
      <c r="AF260" s="37"/>
      <c r="AG260" s="37"/>
      <c r="AH260" s="37"/>
      <c r="AI260" s="17"/>
      <c r="AJ260" s="17"/>
      <c r="AK260" s="38"/>
      <c r="AL260" s="39"/>
      <c r="AM260" s="17"/>
      <c r="AN260" s="40"/>
      <c r="AO260" s="41"/>
    </row>
    <row r="261" spans="1:41" ht="25" customHeight="1" x14ac:dyDescent="0.3">
      <c r="A261" s="34"/>
      <c r="B261" s="34">
        <v>918</v>
      </c>
      <c r="C261" s="7">
        <v>2023</v>
      </c>
      <c r="D261" s="17"/>
      <c r="E261" s="17"/>
      <c r="F261" s="17"/>
      <c r="G261" s="18"/>
      <c r="H261" s="17"/>
      <c r="I261" s="18"/>
      <c r="J261" s="17"/>
      <c r="K261" s="17"/>
      <c r="L261" s="14"/>
      <c r="M261" s="17"/>
      <c r="N261" s="17"/>
      <c r="O261" s="17"/>
      <c r="P261" s="17"/>
      <c r="Q261" s="17" t="s">
        <v>456</v>
      </c>
      <c r="R261" s="91" t="s">
        <v>5892</v>
      </c>
      <c r="S261" s="35" t="s">
        <v>5893</v>
      </c>
      <c r="T261" s="17" t="s">
        <v>5873</v>
      </c>
      <c r="U261" s="18"/>
      <c r="V261" s="18"/>
      <c r="W261" s="18">
        <v>45280</v>
      </c>
      <c r="X261" s="18"/>
      <c r="Y261" s="197">
        <v>550</v>
      </c>
      <c r="Z261" s="197" t="s">
        <v>5874</v>
      </c>
      <c r="AA261" s="17"/>
      <c r="AB261" s="17"/>
      <c r="AC261" s="17"/>
      <c r="AD261" s="36"/>
      <c r="AE261" s="37"/>
      <c r="AF261" s="37"/>
      <c r="AG261" s="37"/>
      <c r="AH261" s="37"/>
      <c r="AI261" s="17"/>
      <c r="AJ261" s="17"/>
      <c r="AK261" s="38"/>
      <c r="AL261" s="39"/>
      <c r="AM261" s="17"/>
      <c r="AN261" s="40"/>
      <c r="AO261" s="41"/>
    </row>
    <row r="262" spans="1:41" ht="25" customHeight="1" x14ac:dyDescent="0.3">
      <c r="A262" s="34"/>
      <c r="B262" s="34">
        <v>860</v>
      </c>
      <c r="C262" s="7">
        <v>2023</v>
      </c>
      <c r="D262" s="17"/>
      <c r="E262" s="17"/>
      <c r="F262" s="17"/>
      <c r="G262" s="18"/>
      <c r="H262" s="17"/>
      <c r="I262" s="18"/>
      <c r="J262" s="17"/>
      <c r="K262" s="17"/>
      <c r="L262" s="14"/>
      <c r="M262" s="17"/>
      <c r="N262" s="17"/>
      <c r="O262" s="17"/>
      <c r="P262" s="17"/>
      <c r="Q262" s="17" t="s">
        <v>456</v>
      </c>
      <c r="R262" s="91" t="s">
        <v>5894</v>
      </c>
      <c r="S262" s="35" t="s">
        <v>5895</v>
      </c>
      <c r="T262" s="17" t="s">
        <v>5896</v>
      </c>
      <c r="U262" s="18"/>
      <c r="V262" s="18"/>
      <c r="W262" s="18">
        <v>45280</v>
      </c>
      <c r="X262" s="18"/>
      <c r="Y262" s="197">
        <v>550</v>
      </c>
      <c r="Z262" s="197" t="s">
        <v>5874</v>
      </c>
      <c r="AA262" s="17"/>
      <c r="AB262" s="17"/>
      <c r="AC262" s="17"/>
      <c r="AD262" s="36"/>
      <c r="AE262" s="37"/>
      <c r="AF262" s="37"/>
      <c r="AG262" s="37"/>
      <c r="AH262" s="37"/>
      <c r="AI262" s="17"/>
      <c r="AJ262" s="17"/>
      <c r="AK262" s="38"/>
      <c r="AL262" s="39"/>
      <c r="AM262" s="17"/>
      <c r="AN262" s="40"/>
      <c r="AO262" s="41"/>
    </row>
    <row r="263" spans="1:41" ht="25" customHeight="1" x14ac:dyDescent="0.3">
      <c r="A263" s="34"/>
      <c r="B263" s="34">
        <v>861</v>
      </c>
      <c r="C263" s="7">
        <v>2023</v>
      </c>
      <c r="D263" s="17"/>
      <c r="E263" s="17"/>
      <c r="F263" s="17"/>
      <c r="G263" s="18"/>
      <c r="H263" s="17"/>
      <c r="I263" s="18"/>
      <c r="J263" s="17"/>
      <c r="K263" s="17"/>
      <c r="L263" s="14"/>
      <c r="M263" s="17"/>
      <c r="N263" s="17"/>
      <c r="O263" s="17"/>
      <c r="P263" s="17"/>
      <c r="Q263" s="17" t="s">
        <v>456</v>
      </c>
      <c r="R263" s="91" t="s">
        <v>5897</v>
      </c>
      <c r="S263" s="35" t="s">
        <v>5898</v>
      </c>
      <c r="T263" s="17" t="s">
        <v>5899</v>
      </c>
      <c r="U263" s="18"/>
      <c r="V263" s="18"/>
      <c r="W263" s="18">
        <v>45280</v>
      </c>
      <c r="X263" s="18"/>
      <c r="Y263" s="197">
        <v>550</v>
      </c>
      <c r="Z263" s="197" t="s">
        <v>5874</v>
      </c>
      <c r="AA263" s="17"/>
      <c r="AB263" s="17"/>
      <c r="AC263" s="17"/>
      <c r="AD263" s="36"/>
      <c r="AE263" s="37"/>
      <c r="AF263" s="37"/>
      <c r="AG263" s="37"/>
      <c r="AH263" s="37"/>
      <c r="AI263" s="17"/>
      <c r="AJ263" s="17"/>
      <c r="AK263" s="38"/>
      <c r="AL263" s="39"/>
      <c r="AM263" s="17"/>
      <c r="AN263" s="40"/>
      <c r="AO263" s="41"/>
    </row>
    <row r="264" spans="1:41" ht="25" customHeight="1" x14ac:dyDescent="0.3">
      <c r="A264" s="34"/>
      <c r="B264" s="34">
        <v>919</v>
      </c>
      <c r="C264" s="7">
        <v>2023</v>
      </c>
      <c r="D264" s="17"/>
      <c r="E264" s="17"/>
      <c r="F264" s="17"/>
      <c r="G264" s="18"/>
      <c r="H264" s="17"/>
      <c r="I264" s="18"/>
      <c r="J264" s="17"/>
      <c r="K264" s="17"/>
      <c r="L264" s="14"/>
      <c r="M264" s="17"/>
      <c r="N264" s="17"/>
      <c r="O264" s="17"/>
      <c r="P264" s="17"/>
      <c r="Q264" s="17" t="s">
        <v>456</v>
      </c>
      <c r="R264" s="91" t="s">
        <v>5900</v>
      </c>
      <c r="S264" s="35" t="s">
        <v>5901</v>
      </c>
      <c r="T264" s="17" t="s">
        <v>5902</v>
      </c>
      <c r="U264" s="18"/>
      <c r="V264" s="18"/>
      <c r="W264" s="18">
        <v>45280</v>
      </c>
      <c r="X264" s="18"/>
      <c r="Y264" s="197">
        <v>550</v>
      </c>
      <c r="Z264" s="197" t="s">
        <v>5874</v>
      </c>
      <c r="AA264" s="17"/>
      <c r="AB264" s="17"/>
      <c r="AC264" s="17"/>
      <c r="AD264" s="36"/>
      <c r="AE264" s="37"/>
      <c r="AF264" s="37"/>
      <c r="AG264" s="37"/>
      <c r="AH264" s="37"/>
      <c r="AI264" s="17"/>
      <c r="AJ264" s="17"/>
      <c r="AK264" s="38"/>
      <c r="AL264" s="39"/>
      <c r="AM264" s="17"/>
      <c r="AN264" s="40"/>
      <c r="AO264" s="41"/>
    </row>
    <row r="265" spans="1:41" ht="25" customHeight="1" x14ac:dyDescent="0.3">
      <c r="A265" s="34"/>
      <c r="B265" s="34">
        <v>862</v>
      </c>
      <c r="C265" s="7">
        <v>2023</v>
      </c>
      <c r="D265" s="17"/>
      <c r="E265" s="17"/>
      <c r="F265" s="17"/>
      <c r="G265" s="18"/>
      <c r="H265" s="17"/>
      <c r="I265" s="18"/>
      <c r="J265" s="17"/>
      <c r="K265" s="17"/>
      <c r="L265" s="14"/>
      <c r="M265" s="17"/>
      <c r="N265" s="17"/>
      <c r="O265" s="17"/>
      <c r="P265" s="17"/>
      <c r="Q265" s="17" t="s">
        <v>456</v>
      </c>
      <c r="R265" s="91" t="s">
        <v>5903</v>
      </c>
      <c r="S265" s="35" t="s">
        <v>5904</v>
      </c>
      <c r="T265" s="17" t="s">
        <v>5905</v>
      </c>
      <c r="U265" s="18"/>
      <c r="V265" s="18"/>
      <c r="W265" s="18">
        <v>45280</v>
      </c>
      <c r="X265" s="18"/>
      <c r="Y265" s="197">
        <v>550</v>
      </c>
      <c r="Z265" s="197" t="s">
        <v>5874</v>
      </c>
      <c r="AA265" s="17"/>
      <c r="AB265" s="17"/>
      <c r="AC265" s="17"/>
      <c r="AD265" s="36"/>
      <c r="AE265" s="37"/>
      <c r="AF265" s="37"/>
      <c r="AG265" s="37"/>
      <c r="AH265" s="37"/>
      <c r="AI265" s="17"/>
      <c r="AJ265" s="17"/>
      <c r="AK265" s="38"/>
      <c r="AL265" s="39"/>
      <c r="AM265" s="17"/>
      <c r="AN265" s="40"/>
      <c r="AO265" s="41"/>
    </row>
    <row r="266" spans="1:41" ht="25" customHeight="1" x14ac:dyDescent="0.3">
      <c r="A266" s="34"/>
      <c r="B266" s="34">
        <v>882</v>
      </c>
      <c r="C266" s="7">
        <v>2023</v>
      </c>
      <c r="D266" s="17"/>
      <c r="E266" s="17"/>
      <c r="F266" s="17"/>
      <c r="G266" s="18"/>
      <c r="H266" s="17"/>
      <c r="I266" s="18"/>
      <c r="J266" s="17"/>
      <c r="K266" s="17"/>
      <c r="L266" s="14"/>
      <c r="M266" s="17"/>
      <c r="N266" s="17"/>
      <c r="O266" s="17"/>
      <c r="P266" s="17"/>
      <c r="Q266" s="17" t="s">
        <v>456</v>
      </c>
      <c r="R266" s="91" t="s">
        <v>5906</v>
      </c>
      <c r="S266" s="35" t="s">
        <v>5907</v>
      </c>
      <c r="T266" s="17" t="s">
        <v>5908</v>
      </c>
      <c r="U266" s="18"/>
      <c r="V266" s="18"/>
      <c r="W266" s="18">
        <v>45280</v>
      </c>
      <c r="X266" s="18"/>
      <c r="Y266" s="197">
        <v>550</v>
      </c>
      <c r="Z266" s="197" t="s">
        <v>5874</v>
      </c>
      <c r="AA266" s="17"/>
      <c r="AB266" s="17"/>
      <c r="AC266" s="17"/>
      <c r="AD266" s="36"/>
      <c r="AE266" s="37"/>
      <c r="AF266" s="37"/>
      <c r="AG266" s="37"/>
      <c r="AH266" s="37"/>
      <c r="AI266" s="17"/>
      <c r="AJ266" s="17"/>
      <c r="AK266" s="38"/>
      <c r="AL266" s="39"/>
      <c r="AM266" s="17"/>
      <c r="AN266" s="40"/>
      <c r="AO266" s="41"/>
    </row>
    <row r="267" spans="1:41" ht="25" customHeight="1" x14ac:dyDescent="0.3">
      <c r="A267" s="34"/>
      <c r="B267" s="34">
        <v>883</v>
      </c>
      <c r="C267" s="7">
        <v>2023</v>
      </c>
      <c r="D267" s="17"/>
      <c r="E267" s="17"/>
      <c r="F267" s="17"/>
      <c r="G267" s="18"/>
      <c r="H267" s="17"/>
      <c r="I267" s="18"/>
      <c r="J267" s="17"/>
      <c r="K267" s="17"/>
      <c r="L267" s="14"/>
      <c r="M267" s="17"/>
      <c r="N267" s="17"/>
      <c r="O267" s="17"/>
      <c r="P267" s="17"/>
      <c r="Q267" s="17" t="s">
        <v>456</v>
      </c>
      <c r="R267" s="91" t="s">
        <v>5909</v>
      </c>
      <c r="S267" s="35" t="s">
        <v>5910</v>
      </c>
      <c r="T267" s="17" t="s">
        <v>5873</v>
      </c>
      <c r="U267" s="18"/>
      <c r="V267" s="18"/>
      <c r="W267" s="18">
        <v>45280</v>
      </c>
      <c r="X267" s="18"/>
      <c r="Y267" s="197">
        <v>550</v>
      </c>
      <c r="Z267" s="197" t="s">
        <v>5874</v>
      </c>
      <c r="AA267" s="17"/>
      <c r="AB267" s="17"/>
      <c r="AC267" s="17"/>
      <c r="AD267" s="36"/>
      <c r="AE267" s="37"/>
      <c r="AF267" s="37"/>
      <c r="AG267" s="37"/>
      <c r="AH267" s="37"/>
      <c r="AI267" s="17"/>
      <c r="AJ267" s="17"/>
      <c r="AK267" s="38"/>
      <c r="AL267" s="39"/>
      <c r="AM267" s="17"/>
      <c r="AN267" s="40"/>
      <c r="AO267" s="41"/>
    </row>
    <row r="268" spans="1:41" ht="25" customHeight="1" x14ac:dyDescent="0.3">
      <c r="A268" s="34"/>
      <c r="B268" s="34">
        <v>863</v>
      </c>
      <c r="C268" s="7">
        <v>2023</v>
      </c>
      <c r="D268" s="17"/>
      <c r="E268" s="17"/>
      <c r="F268" s="17"/>
      <c r="G268" s="18"/>
      <c r="H268" s="17"/>
      <c r="I268" s="18"/>
      <c r="J268" s="17"/>
      <c r="K268" s="17"/>
      <c r="L268" s="14"/>
      <c r="M268" s="17"/>
      <c r="N268" s="17"/>
      <c r="O268" s="17"/>
      <c r="P268" s="17"/>
      <c r="Q268" s="17" t="s">
        <v>456</v>
      </c>
      <c r="R268" s="91" t="s">
        <v>5911</v>
      </c>
      <c r="S268" s="35" t="s">
        <v>5912</v>
      </c>
      <c r="T268" s="17" t="s">
        <v>5913</v>
      </c>
      <c r="U268" s="18"/>
      <c r="V268" s="18"/>
      <c r="W268" s="18">
        <v>45280</v>
      </c>
      <c r="X268" s="18"/>
      <c r="Y268" s="197">
        <v>550</v>
      </c>
      <c r="Z268" s="197" t="s">
        <v>5874</v>
      </c>
      <c r="AA268" s="17"/>
      <c r="AB268" s="17"/>
      <c r="AC268" s="17"/>
      <c r="AD268" s="36"/>
      <c r="AE268" s="37"/>
      <c r="AF268" s="37"/>
      <c r="AG268" s="37"/>
      <c r="AH268" s="37"/>
      <c r="AI268" s="17"/>
      <c r="AJ268" s="17"/>
      <c r="AK268" s="38"/>
      <c r="AL268" s="39"/>
      <c r="AM268" s="17"/>
      <c r="AN268" s="40"/>
      <c r="AO268" s="41"/>
    </row>
    <row r="269" spans="1:41" ht="25" customHeight="1" x14ac:dyDescent="0.3">
      <c r="A269" s="34"/>
      <c r="B269" s="34">
        <v>864</v>
      </c>
      <c r="C269" s="7">
        <v>2023</v>
      </c>
      <c r="D269" s="17"/>
      <c r="E269" s="17"/>
      <c r="F269" s="17"/>
      <c r="G269" s="18"/>
      <c r="H269" s="17"/>
      <c r="I269" s="18"/>
      <c r="J269" s="17"/>
      <c r="K269" s="17"/>
      <c r="L269" s="14"/>
      <c r="M269" s="17"/>
      <c r="N269" s="17"/>
      <c r="O269" s="17"/>
      <c r="P269" s="17"/>
      <c r="Q269" s="17" t="s">
        <v>456</v>
      </c>
      <c r="R269" s="91" t="s">
        <v>5914</v>
      </c>
      <c r="S269" s="35" t="s">
        <v>5915</v>
      </c>
      <c r="T269" s="17" t="s">
        <v>5916</v>
      </c>
      <c r="U269" s="18"/>
      <c r="V269" s="18"/>
      <c r="W269" s="18">
        <v>45280</v>
      </c>
      <c r="X269" s="18"/>
      <c r="Y269" s="197">
        <v>550</v>
      </c>
      <c r="Z269" s="197" t="s">
        <v>5874</v>
      </c>
      <c r="AA269" s="17"/>
      <c r="AB269" s="17"/>
      <c r="AC269" s="17"/>
      <c r="AD269" s="36"/>
      <c r="AE269" s="37"/>
      <c r="AF269" s="37"/>
      <c r="AG269" s="37"/>
      <c r="AH269" s="37"/>
      <c r="AI269" s="17"/>
      <c r="AJ269" s="17"/>
      <c r="AK269" s="38"/>
      <c r="AL269" s="39"/>
      <c r="AM269" s="17"/>
      <c r="AN269" s="40"/>
      <c r="AO269" s="41"/>
    </row>
    <row r="270" spans="1:41" ht="25" customHeight="1" x14ac:dyDescent="0.3">
      <c r="A270" s="34"/>
      <c r="B270" s="34">
        <v>892</v>
      </c>
      <c r="C270" s="7">
        <v>2023</v>
      </c>
      <c r="D270" s="17"/>
      <c r="E270" s="17"/>
      <c r="F270" s="17"/>
      <c r="G270" s="18"/>
      <c r="H270" s="17"/>
      <c r="I270" s="18"/>
      <c r="J270" s="17"/>
      <c r="K270" s="17"/>
      <c r="L270" s="14"/>
      <c r="M270" s="17"/>
      <c r="N270" s="17"/>
      <c r="O270" s="17"/>
      <c r="P270" s="17"/>
      <c r="Q270" s="17" t="s">
        <v>456</v>
      </c>
      <c r="R270" s="91" t="s">
        <v>5917</v>
      </c>
      <c r="S270" s="35" t="s">
        <v>5918</v>
      </c>
      <c r="T270" s="17" t="s">
        <v>5919</v>
      </c>
      <c r="U270" s="18"/>
      <c r="V270" s="18"/>
      <c r="W270" s="18">
        <v>45280</v>
      </c>
      <c r="X270" s="18"/>
      <c r="Y270" s="197">
        <v>550</v>
      </c>
      <c r="Z270" s="197" t="s">
        <v>5874</v>
      </c>
      <c r="AA270" s="17"/>
      <c r="AB270" s="17"/>
      <c r="AC270" s="17"/>
      <c r="AD270" s="36"/>
      <c r="AE270" s="37"/>
      <c r="AF270" s="37"/>
      <c r="AG270" s="37"/>
      <c r="AH270" s="37"/>
      <c r="AI270" s="17"/>
      <c r="AJ270" s="17"/>
      <c r="AK270" s="38"/>
      <c r="AL270" s="39"/>
      <c r="AM270" s="17"/>
      <c r="AN270" s="40"/>
      <c r="AO270" s="41"/>
    </row>
    <row r="271" spans="1:41" ht="25" customHeight="1" x14ac:dyDescent="0.3">
      <c r="A271" s="34"/>
      <c r="B271" s="34">
        <v>893</v>
      </c>
      <c r="C271" s="7">
        <v>2023</v>
      </c>
      <c r="D271" s="17"/>
      <c r="E271" s="17"/>
      <c r="F271" s="17"/>
      <c r="G271" s="18"/>
      <c r="H271" s="17"/>
      <c r="I271" s="18"/>
      <c r="J271" s="17"/>
      <c r="K271" s="17"/>
      <c r="L271" s="14"/>
      <c r="M271" s="17"/>
      <c r="N271" s="17"/>
      <c r="O271" s="17"/>
      <c r="P271" s="17"/>
      <c r="Q271" s="17" t="s">
        <v>456</v>
      </c>
      <c r="R271" s="91" t="s">
        <v>5920</v>
      </c>
      <c r="S271" s="35" t="s">
        <v>5921</v>
      </c>
      <c r="T271" s="17" t="s">
        <v>5885</v>
      </c>
      <c r="U271" s="18"/>
      <c r="V271" s="18"/>
      <c r="W271" s="18">
        <v>45280</v>
      </c>
      <c r="X271" s="18"/>
      <c r="Y271" s="197">
        <v>550</v>
      </c>
      <c r="Z271" s="197" t="s">
        <v>5874</v>
      </c>
      <c r="AA271" s="17"/>
      <c r="AB271" s="17"/>
      <c r="AC271" s="17"/>
      <c r="AD271" s="36"/>
      <c r="AE271" s="37"/>
      <c r="AF271" s="37"/>
      <c r="AG271" s="37"/>
      <c r="AH271" s="37"/>
      <c r="AI271" s="17"/>
      <c r="AJ271" s="17"/>
      <c r="AK271" s="38"/>
      <c r="AL271" s="39"/>
      <c r="AM271" s="17"/>
      <c r="AN271" s="40"/>
      <c r="AO271" s="41"/>
    </row>
    <row r="272" spans="1:41" ht="25" customHeight="1" x14ac:dyDescent="0.3">
      <c r="A272" s="34"/>
      <c r="B272" s="34">
        <v>894</v>
      </c>
      <c r="C272" s="7">
        <v>2023</v>
      </c>
      <c r="D272" s="17"/>
      <c r="E272" s="17"/>
      <c r="F272" s="17"/>
      <c r="G272" s="18"/>
      <c r="H272" s="17"/>
      <c r="I272" s="18"/>
      <c r="J272" s="17"/>
      <c r="K272" s="17"/>
      <c r="L272" s="14"/>
      <c r="M272" s="17"/>
      <c r="N272" s="17"/>
      <c r="O272" s="17"/>
      <c r="P272" s="17"/>
      <c r="Q272" s="17" t="s">
        <v>456</v>
      </c>
      <c r="R272" s="91" t="s">
        <v>5922</v>
      </c>
      <c r="S272" s="35" t="s">
        <v>5923</v>
      </c>
      <c r="T272" s="17" t="s">
        <v>5885</v>
      </c>
      <c r="U272" s="18"/>
      <c r="V272" s="18"/>
      <c r="W272" s="18">
        <v>45280</v>
      </c>
      <c r="X272" s="18"/>
      <c r="Y272" s="197">
        <v>550</v>
      </c>
      <c r="Z272" s="197" t="s">
        <v>5874</v>
      </c>
      <c r="AA272" s="17"/>
      <c r="AB272" s="17"/>
      <c r="AC272" s="17"/>
      <c r="AD272" s="36"/>
      <c r="AE272" s="37"/>
      <c r="AF272" s="37"/>
      <c r="AG272" s="37"/>
      <c r="AH272" s="37"/>
      <c r="AI272" s="17"/>
      <c r="AJ272" s="17"/>
      <c r="AK272" s="38"/>
      <c r="AL272" s="39"/>
      <c r="AM272" s="17"/>
      <c r="AN272" s="40"/>
      <c r="AO272" s="41"/>
    </row>
    <row r="273" spans="1:41" ht="25" customHeight="1" x14ac:dyDescent="0.3">
      <c r="A273" s="34"/>
      <c r="B273" s="34">
        <v>920</v>
      </c>
      <c r="C273" s="7">
        <v>2023</v>
      </c>
      <c r="D273" s="17"/>
      <c r="E273" s="17"/>
      <c r="F273" s="17"/>
      <c r="G273" s="18"/>
      <c r="H273" s="17"/>
      <c r="I273" s="18"/>
      <c r="J273" s="17"/>
      <c r="K273" s="17"/>
      <c r="L273" s="14"/>
      <c r="M273" s="17"/>
      <c r="N273" s="17"/>
      <c r="O273" s="17"/>
      <c r="P273" s="17"/>
      <c r="Q273" s="17" t="s">
        <v>456</v>
      </c>
      <c r="R273" s="91" t="s">
        <v>5924</v>
      </c>
      <c r="S273" s="35" t="s">
        <v>5925</v>
      </c>
      <c r="T273" s="17" t="s">
        <v>5926</v>
      </c>
      <c r="U273" s="18"/>
      <c r="V273" s="18"/>
      <c r="W273" s="18">
        <v>45280</v>
      </c>
      <c r="X273" s="18"/>
      <c r="Y273" s="197">
        <v>550</v>
      </c>
      <c r="Z273" s="197" t="s">
        <v>5874</v>
      </c>
      <c r="AA273" s="17"/>
      <c r="AB273" s="17"/>
      <c r="AC273" s="17"/>
      <c r="AD273" s="36"/>
      <c r="AE273" s="37"/>
      <c r="AF273" s="37"/>
      <c r="AG273" s="37"/>
      <c r="AH273" s="37"/>
      <c r="AI273" s="17"/>
      <c r="AJ273" s="17"/>
      <c r="AK273" s="38"/>
      <c r="AL273" s="39"/>
      <c r="AM273" s="17"/>
      <c r="AN273" s="40"/>
      <c r="AO273" s="41"/>
    </row>
    <row r="274" spans="1:41" ht="25" customHeight="1" x14ac:dyDescent="0.3">
      <c r="A274" s="34"/>
      <c r="B274" s="34">
        <v>885</v>
      </c>
      <c r="C274" s="7">
        <v>2023</v>
      </c>
      <c r="D274" s="17"/>
      <c r="E274" s="17"/>
      <c r="F274" s="17"/>
      <c r="G274" s="18"/>
      <c r="H274" s="17"/>
      <c r="I274" s="18"/>
      <c r="J274" s="17"/>
      <c r="K274" s="17"/>
      <c r="L274" s="14"/>
      <c r="M274" s="17"/>
      <c r="N274" s="17"/>
      <c r="O274" s="17"/>
      <c r="P274" s="17"/>
      <c r="Q274" s="17" t="s">
        <v>456</v>
      </c>
      <c r="R274" s="91" t="s">
        <v>5927</v>
      </c>
      <c r="S274" s="35" t="s">
        <v>5928</v>
      </c>
      <c r="T274" s="17" t="s">
        <v>5929</v>
      </c>
      <c r="U274" s="18"/>
      <c r="V274" s="18"/>
      <c r="W274" s="18">
        <v>45280</v>
      </c>
      <c r="X274" s="18"/>
      <c r="Y274" s="197">
        <v>550</v>
      </c>
      <c r="Z274" s="197" t="s">
        <v>5874</v>
      </c>
      <c r="AA274" s="17"/>
      <c r="AB274" s="17"/>
      <c r="AC274" s="17"/>
      <c r="AD274" s="36"/>
      <c r="AE274" s="37"/>
      <c r="AF274" s="37"/>
      <c r="AG274" s="37"/>
      <c r="AH274" s="37"/>
      <c r="AI274" s="17"/>
      <c r="AJ274" s="17"/>
      <c r="AK274" s="38"/>
      <c r="AL274" s="39"/>
      <c r="AM274" s="17"/>
      <c r="AN274" s="40"/>
      <c r="AO274" s="41"/>
    </row>
    <row r="275" spans="1:41" ht="25" customHeight="1" x14ac:dyDescent="0.3">
      <c r="A275" s="34"/>
      <c r="B275" s="34">
        <v>886</v>
      </c>
      <c r="C275" s="7">
        <v>2023</v>
      </c>
      <c r="D275" s="17"/>
      <c r="E275" s="17"/>
      <c r="F275" s="17"/>
      <c r="G275" s="18"/>
      <c r="H275" s="17"/>
      <c r="I275" s="18"/>
      <c r="J275" s="17"/>
      <c r="K275" s="17"/>
      <c r="L275" s="14"/>
      <c r="M275" s="17"/>
      <c r="N275" s="17"/>
      <c r="O275" s="17"/>
      <c r="P275" s="17"/>
      <c r="Q275" s="17" t="s">
        <v>456</v>
      </c>
      <c r="R275" s="91" t="s">
        <v>5930</v>
      </c>
      <c r="S275" s="35" t="s">
        <v>5931</v>
      </c>
      <c r="T275" s="17" t="s">
        <v>5932</v>
      </c>
      <c r="U275" s="18"/>
      <c r="V275" s="18"/>
      <c r="W275" s="18">
        <v>45280</v>
      </c>
      <c r="X275" s="18"/>
      <c r="Y275" s="197">
        <v>550</v>
      </c>
      <c r="Z275" s="197" t="s">
        <v>5874</v>
      </c>
      <c r="AA275" s="17"/>
      <c r="AB275" s="17"/>
      <c r="AC275" s="17"/>
      <c r="AD275" s="36"/>
      <c r="AE275" s="37"/>
      <c r="AF275" s="37"/>
      <c r="AG275" s="37"/>
      <c r="AH275" s="37"/>
      <c r="AI275" s="17"/>
      <c r="AJ275" s="17"/>
      <c r="AK275" s="38"/>
      <c r="AL275" s="39"/>
      <c r="AM275" s="17"/>
      <c r="AN275" s="40"/>
      <c r="AO275" s="41"/>
    </row>
    <row r="276" spans="1:41" ht="25" customHeight="1" x14ac:dyDescent="0.3">
      <c r="A276" s="34"/>
      <c r="B276" s="34">
        <v>921</v>
      </c>
      <c r="C276" s="7">
        <v>2023</v>
      </c>
      <c r="D276" s="17"/>
      <c r="E276" s="17"/>
      <c r="F276" s="17"/>
      <c r="G276" s="18"/>
      <c r="H276" s="17"/>
      <c r="I276" s="18"/>
      <c r="J276" s="17"/>
      <c r="K276" s="17"/>
      <c r="L276" s="14"/>
      <c r="M276" s="17"/>
      <c r="N276" s="17"/>
      <c r="O276" s="17"/>
      <c r="P276" s="17"/>
      <c r="Q276" s="17" t="s">
        <v>456</v>
      </c>
      <c r="R276" s="91" t="s">
        <v>5933</v>
      </c>
      <c r="S276" s="35"/>
      <c r="T276" s="17" t="s">
        <v>5934</v>
      </c>
      <c r="U276" s="18"/>
      <c r="V276" s="18"/>
      <c r="W276" s="18">
        <v>45280</v>
      </c>
      <c r="X276" s="18"/>
      <c r="Y276" s="197">
        <v>550</v>
      </c>
      <c r="Z276" s="197" t="s">
        <v>5874</v>
      </c>
      <c r="AA276" s="17"/>
      <c r="AB276" s="17"/>
      <c r="AC276" s="17"/>
      <c r="AD276" s="36"/>
      <c r="AE276" s="37"/>
      <c r="AF276" s="37"/>
      <c r="AG276" s="37"/>
      <c r="AH276" s="37"/>
      <c r="AI276" s="17"/>
      <c r="AJ276" s="17"/>
      <c r="AK276" s="38"/>
      <c r="AL276" s="39"/>
      <c r="AM276" s="17"/>
      <c r="AN276" s="40"/>
      <c r="AO276" s="41"/>
    </row>
    <row r="277" spans="1:41" ht="25" customHeight="1" x14ac:dyDescent="0.3">
      <c r="A277" s="34"/>
      <c r="B277" s="34">
        <v>865</v>
      </c>
      <c r="C277" s="7">
        <v>2023</v>
      </c>
      <c r="D277" s="17"/>
      <c r="E277" s="17"/>
      <c r="F277" s="17"/>
      <c r="G277" s="18"/>
      <c r="H277" s="17"/>
      <c r="I277" s="18"/>
      <c r="J277" s="17"/>
      <c r="K277" s="17"/>
      <c r="L277" s="14"/>
      <c r="M277" s="17"/>
      <c r="N277" s="17"/>
      <c r="O277" s="17"/>
      <c r="P277" s="17"/>
      <c r="Q277" s="17" t="s">
        <v>456</v>
      </c>
      <c r="R277" s="91" t="s">
        <v>5935</v>
      </c>
      <c r="S277" s="35" t="s">
        <v>5936</v>
      </c>
      <c r="T277" s="17" t="s">
        <v>5916</v>
      </c>
      <c r="U277" s="18"/>
      <c r="V277" s="18"/>
      <c r="W277" s="18">
        <v>45280</v>
      </c>
      <c r="X277" s="18"/>
      <c r="Y277" s="197">
        <v>550</v>
      </c>
      <c r="Z277" s="197" t="s">
        <v>5874</v>
      </c>
      <c r="AA277" s="17"/>
      <c r="AB277" s="17"/>
      <c r="AC277" s="17"/>
      <c r="AD277" s="36"/>
      <c r="AE277" s="37"/>
      <c r="AF277" s="37"/>
      <c r="AG277" s="37"/>
      <c r="AH277" s="37"/>
      <c r="AI277" s="17"/>
      <c r="AJ277" s="17"/>
      <c r="AK277" s="38"/>
      <c r="AL277" s="39"/>
      <c r="AM277" s="17"/>
      <c r="AN277" s="40"/>
      <c r="AO277" s="41"/>
    </row>
    <row r="278" spans="1:41" ht="25" customHeight="1" x14ac:dyDescent="0.3">
      <c r="A278" s="34"/>
      <c r="B278" s="34">
        <v>887</v>
      </c>
      <c r="C278" s="7">
        <v>2023</v>
      </c>
      <c r="D278" s="17"/>
      <c r="E278" s="17"/>
      <c r="F278" s="17"/>
      <c r="G278" s="18"/>
      <c r="H278" s="17"/>
      <c r="I278" s="18"/>
      <c r="J278" s="17"/>
      <c r="K278" s="17"/>
      <c r="L278" s="14"/>
      <c r="M278" s="17"/>
      <c r="N278" s="17"/>
      <c r="O278" s="17"/>
      <c r="P278" s="17"/>
      <c r="Q278" s="17" t="s">
        <v>456</v>
      </c>
      <c r="R278" s="91" t="s">
        <v>5937</v>
      </c>
      <c r="S278" s="35" t="s">
        <v>5938</v>
      </c>
      <c r="T278" s="17" t="s">
        <v>5939</v>
      </c>
      <c r="U278" s="18"/>
      <c r="V278" s="18"/>
      <c r="W278" s="18">
        <v>45280</v>
      </c>
      <c r="X278" s="18"/>
      <c r="Y278" s="197">
        <v>550</v>
      </c>
      <c r="Z278" s="197" t="s">
        <v>5874</v>
      </c>
      <c r="AA278" s="17"/>
      <c r="AB278" s="17"/>
      <c r="AC278" s="17"/>
      <c r="AD278" s="36"/>
      <c r="AE278" s="37"/>
      <c r="AF278" s="37"/>
      <c r="AG278" s="37"/>
      <c r="AH278" s="37"/>
      <c r="AI278" s="17"/>
      <c r="AJ278" s="17"/>
      <c r="AK278" s="38"/>
      <c r="AL278" s="39"/>
      <c r="AM278" s="17"/>
      <c r="AN278" s="40"/>
      <c r="AO278" s="41"/>
    </row>
    <row r="279" spans="1:41" ht="25" customHeight="1" x14ac:dyDescent="0.3">
      <c r="A279" s="34"/>
      <c r="B279" s="34">
        <v>888</v>
      </c>
      <c r="C279" s="7">
        <v>2023</v>
      </c>
      <c r="D279" s="17"/>
      <c r="E279" s="17"/>
      <c r="F279" s="17"/>
      <c r="G279" s="18"/>
      <c r="H279" s="17"/>
      <c r="I279" s="18"/>
      <c r="J279" s="17"/>
      <c r="K279" s="17"/>
      <c r="L279" s="14"/>
      <c r="M279" s="17"/>
      <c r="N279" s="17"/>
      <c r="O279" s="17"/>
      <c r="P279" s="17"/>
      <c r="Q279" s="17" t="s">
        <v>456</v>
      </c>
      <c r="R279" s="91" t="s">
        <v>5940</v>
      </c>
      <c r="S279" s="35" t="s">
        <v>5941</v>
      </c>
      <c r="T279" s="17"/>
      <c r="U279" s="18"/>
      <c r="V279" s="18"/>
      <c r="W279" s="18">
        <v>45280</v>
      </c>
      <c r="X279" s="18"/>
      <c r="Y279" s="197">
        <v>550</v>
      </c>
      <c r="Z279" s="197" t="s">
        <v>5874</v>
      </c>
      <c r="AA279" s="17"/>
      <c r="AB279" s="17"/>
      <c r="AC279" s="17"/>
      <c r="AD279" s="36"/>
      <c r="AE279" s="37"/>
      <c r="AF279" s="37"/>
      <c r="AG279" s="37"/>
      <c r="AH279" s="37"/>
      <c r="AI279" s="17"/>
      <c r="AJ279" s="17"/>
      <c r="AK279" s="38"/>
      <c r="AL279" s="39"/>
      <c r="AM279" s="17"/>
      <c r="AN279" s="40"/>
      <c r="AO279" s="41"/>
    </row>
    <row r="280" spans="1:41" ht="25" customHeight="1" x14ac:dyDescent="0.3">
      <c r="A280" s="34"/>
      <c r="B280" s="34">
        <v>866</v>
      </c>
      <c r="C280" s="7">
        <v>2023</v>
      </c>
      <c r="D280" s="17"/>
      <c r="E280" s="17"/>
      <c r="F280" s="17"/>
      <c r="G280" s="18"/>
      <c r="H280" s="17"/>
      <c r="I280" s="18"/>
      <c r="J280" s="17"/>
      <c r="K280" s="17"/>
      <c r="L280" s="14"/>
      <c r="M280" s="17"/>
      <c r="N280" s="17"/>
      <c r="O280" s="17"/>
      <c r="P280" s="17"/>
      <c r="Q280" s="17" t="s">
        <v>456</v>
      </c>
      <c r="R280" s="91" t="s">
        <v>5942</v>
      </c>
      <c r="S280" s="35" t="s">
        <v>5943</v>
      </c>
      <c r="T280" s="17" t="s">
        <v>5944</v>
      </c>
      <c r="U280" s="18"/>
      <c r="V280" s="18"/>
      <c r="W280" s="18">
        <v>45280</v>
      </c>
      <c r="X280" s="18"/>
      <c r="Y280" s="197">
        <v>550</v>
      </c>
      <c r="Z280" s="197" t="s">
        <v>5874</v>
      </c>
      <c r="AA280" s="17"/>
      <c r="AB280" s="17"/>
      <c r="AC280" s="17"/>
      <c r="AD280" s="36"/>
      <c r="AE280" s="37"/>
      <c r="AF280" s="37"/>
      <c r="AG280" s="37"/>
      <c r="AH280" s="37"/>
      <c r="AI280" s="17"/>
      <c r="AJ280" s="17"/>
      <c r="AK280" s="38"/>
      <c r="AL280" s="39"/>
      <c r="AM280" s="17"/>
      <c r="AN280" s="40"/>
      <c r="AO280" s="41"/>
    </row>
    <row r="281" spans="1:41" ht="25" customHeight="1" x14ac:dyDescent="0.3">
      <c r="A281" s="34"/>
      <c r="B281" s="34">
        <v>922</v>
      </c>
      <c r="C281" s="7">
        <v>2023</v>
      </c>
      <c r="D281" s="17"/>
      <c r="E281" s="17"/>
      <c r="F281" s="17"/>
      <c r="G281" s="18"/>
      <c r="H281" s="17"/>
      <c r="I281" s="18"/>
      <c r="J281" s="17"/>
      <c r="K281" s="17"/>
      <c r="L281" s="14"/>
      <c r="M281" s="17"/>
      <c r="N281" s="17"/>
      <c r="O281" s="17"/>
      <c r="P281" s="17"/>
      <c r="Q281" s="17" t="s">
        <v>456</v>
      </c>
      <c r="R281" s="91" t="s">
        <v>5945</v>
      </c>
      <c r="S281" s="35" t="s">
        <v>5946</v>
      </c>
      <c r="T281" s="17" t="s">
        <v>5947</v>
      </c>
      <c r="U281" s="18"/>
      <c r="V281" s="18"/>
      <c r="W281" s="18">
        <v>45280</v>
      </c>
      <c r="X281" s="18"/>
      <c r="Y281" s="197">
        <v>550</v>
      </c>
      <c r="Z281" s="197" t="s">
        <v>5874</v>
      </c>
      <c r="AA281" s="17"/>
      <c r="AB281" s="17"/>
      <c r="AC281" s="17"/>
      <c r="AD281" s="36"/>
      <c r="AE281" s="37"/>
      <c r="AF281" s="37"/>
      <c r="AG281" s="37"/>
      <c r="AH281" s="37"/>
      <c r="AI281" s="17"/>
      <c r="AJ281" s="17"/>
      <c r="AK281" s="38"/>
      <c r="AL281" s="39"/>
      <c r="AM281" s="17"/>
      <c r="AN281" s="186"/>
      <c r="AO281" s="41"/>
    </row>
    <row r="282" spans="1:41" ht="25" customHeight="1" x14ac:dyDescent="0.3">
      <c r="A282" s="53" t="s">
        <v>811</v>
      </c>
      <c r="B282" s="187">
        <v>1346</v>
      </c>
      <c r="C282" s="17">
        <v>2023</v>
      </c>
      <c r="D282" s="17"/>
      <c r="E282" s="17"/>
      <c r="F282" s="17"/>
      <c r="G282" s="18"/>
      <c r="H282" s="17"/>
      <c r="I282" s="18"/>
      <c r="J282" s="17"/>
      <c r="K282" s="17"/>
      <c r="L282" s="14"/>
      <c r="M282" s="17"/>
      <c r="N282" s="17"/>
      <c r="O282" s="18">
        <v>45184</v>
      </c>
      <c r="P282" s="17">
        <v>2442</v>
      </c>
      <c r="Q282" s="17" t="s">
        <v>456</v>
      </c>
      <c r="R282" s="91" t="s">
        <v>5948</v>
      </c>
      <c r="S282" s="35" t="s">
        <v>5949</v>
      </c>
      <c r="T282" s="17" t="s">
        <v>5515</v>
      </c>
      <c r="U282" s="18"/>
      <c r="V282" s="18"/>
      <c r="W282" s="18">
        <v>45280</v>
      </c>
      <c r="X282" s="17">
        <v>4</v>
      </c>
      <c r="Y282" s="197" t="s">
        <v>4310</v>
      </c>
      <c r="Z282" s="197" t="s">
        <v>1150</v>
      </c>
      <c r="AA282" s="17"/>
      <c r="AB282" s="17"/>
      <c r="AC282" s="17"/>
      <c r="AD282" s="36"/>
      <c r="AE282" s="37"/>
      <c r="AF282" s="37"/>
      <c r="AG282" s="37"/>
      <c r="AH282" s="37"/>
      <c r="AI282" s="17"/>
      <c r="AJ282" s="17"/>
      <c r="AK282" s="38"/>
      <c r="AL282" s="39"/>
      <c r="AM282" s="17"/>
      <c r="AN282" s="40"/>
      <c r="AO282" s="41"/>
    </row>
    <row r="283" spans="1:41" ht="25" customHeight="1" x14ac:dyDescent="0.35">
      <c r="A283" s="53" t="s">
        <v>811</v>
      </c>
      <c r="B283" s="187">
        <v>1347</v>
      </c>
      <c r="C283" s="17">
        <v>2023</v>
      </c>
      <c r="D283" s="17"/>
      <c r="E283" s="17"/>
      <c r="F283" s="17"/>
      <c r="G283" s="18"/>
      <c r="H283" s="17"/>
      <c r="I283" s="18"/>
      <c r="J283" s="17"/>
      <c r="K283" s="17"/>
      <c r="L283" s="14"/>
      <c r="M283" s="17"/>
      <c r="N283" s="17"/>
      <c r="O283" s="18">
        <v>45184</v>
      </c>
      <c r="P283" s="17">
        <v>2449</v>
      </c>
      <c r="Q283" s="17" t="s">
        <v>456</v>
      </c>
      <c r="R283" s="91" t="s">
        <v>5950</v>
      </c>
      <c r="S283" s="169">
        <v>48995437863</v>
      </c>
      <c r="T283" s="17" t="s">
        <v>5951</v>
      </c>
      <c r="U283" s="18"/>
      <c r="V283" s="18"/>
      <c r="W283" s="18">
        <v>45280</v>
      </c>
      <c r="X283" s="17">
        <v>4</v>
      </c>
      <c r="Y283" s="197" t="s">
        <v>4310</v>
      </c>
      <c r="Z283" s="197" t="s">
        <v>1150</v>
      </c>
      <c r="AA283" s="17"/>
      <c r="AB283" s="17"/>
      <c r="AC283" s="17"/>
      <c r="AD283" s="36"/>
      <c r="AE283" s="37"/>
      <c r="AF283" s="37"/>
      <c r="AG283" s="37"/>
      <c r="AH283" s="37"/>
      <c r="AI283" s="17"/>
      <c r="AJ283" s="17"/>
      <c r="AK283" s="38"/>
      <c r="AL283" s="39"/>
      <c r="AM283" s="17"/>
      <c r="AN283" s="40"/>
      <c r="AO283" s="41"/>
    </row>
    <row r="284" spans="1:41" ht="25" customHeight="1" x14ac:dyDescent="0.35">
      <c r="A284" s="53" t="s">
        <v>811</v>
      </c>
      <c r="B284" s="187">
        <v>1348</v>
      </c>
      <c r="C284" s="17">
        <v>2023</v>
      </c>
      <c r="D284" s="17"/>
      <c r="E284" s="17"/>
      <c r="F284" s="17"/>
      <c r="G284" s="18"/>
      <c r="H284" s="17"/>
      <c r="I284" s="18"/>
      <c r="J284" s="17"/>
      <c r="K284" s="17"/>
      <c r="L284" s="14"/>
      <c r="M284" s="17"/>
      <c r="N284" s="17"/>
      <c r="O284" s="18">
        <v>45184</v>
      </c>
      <c r="P284" s="17">
        <v>2448</v>
      </c>
      <c r="Q284" s="17" t="s">
        <v>456</v>
      </c>
      <c r="R284" s="91" t="s">
        <v>5952</v>
      </c>
      <c r="S284" s="169" t="s">
        <v>5953</v>
      </c>
      <c r="T284" s="17" t="s">
        <v>5951</v>
      </c>
      <c r="U284" s="18"/>
      <c r="V284" s="18"/>
      <c r="W284" s="18">
        <v>45280</v>
      </c>
      <c r="X284" s="17">
        <v>4</v>
      </c>
      <c r="Y284" s="197" t="s">
        <v>4310</v>
      </c>
      <c r="Z284" s="197" t="s">
        <v>1150</v>
      </c>
      <c r="AA284" s="17"/>
      <c r="AB284" s="17"/>
      <c r="AC284" s="17"/>
      <c r="AD284" s="36"/>
      <c r="AE284" s="37"/>
      <c r="AF284" s="37"/>
      <c r="AG284" s="37"/>
      <c r="AH284" s="37"/>
      <c r="AI284" s="17"/>
      <c r="AJ284" s="17"/>
      <c r="AK284" s="38"/>
      <c r="AL284" s="39"/>
      <c r="AM284" s="17"/>
      <c r="AN284" s="40"/>
      <c r="AO284" s="41"/>
    </row>
    <row r="285" spans="1:41" ht="25" customHeight="1" x14ac:dyDescent="0.35">
      <c r="A285" s="53" t="s">
        <v>811</v>
      </c>
      <c r="B285" s="34">
        <v>1361</v>
      </c>
      <c r="C285" s="17">
        <v>2023</v>
      </c>
      <c r="D285" s="17"/>
      <c r="E285" s="17"/>
      <c r="F285" s="17"/>
      <c r="G285" s="18"/>
      <c r="H285" s="17"/>
      <c r="I285" s="18"/>
      <c r="J285" s="17"/>
      <c r="K285" s="17"/>
      <c r="L285" s="14"/>
      <c r="M285" s="17"/>
      <c r="N285" s="17"/>
      <c r="O285" s="18">
        <v>45184</v>
      </c>
      <c r="P285" s="17">
        <v>2447</v>
      </c>
      <c r="Q285" s="17" t="s">
        <v>456</v>
      </c>
      <c r="R285" s="91" t="s">
        <v>5954</v>
      </c>
      <c r="S285" s="169">
        <v>41879891883</v>
      </c>
      <c r="T285" s="17" t="s">
        <v>5521</v>
      </c>
      <c r="U285" s="18"/>
      <c r="V285" s="18"/>
      <c r="W285" s="18">
        <v>45280</v>
      </c>
      <c r="X285" s="17">
        <v>4</v>
      </c>
      <c r="Y285" s="197" t="s">
        <v>4310</v>
      </c>
      <c r="Z285" s="197" t="s">
        <v>1150</v>
      </c>
      <c r="AA285" s="17"/>
      <c r="AB285" s="17"/>
      <c r="AC285" s="17"/>
      <c r="AD285" s="36"/>
      <c r="AE285" s="37"/>
      <c r="AF285" s="37"/>
      <c r="AG285" s="37"/>
      <c r="AH285" s="37"/>
      <c r="AI285" s="17"/>
      <c r="AJ285" s="17"/>
      <c r="AK285" s="38"/>
      <c r="AL285" s="39"/>
      <c r="AM285" s="17"/>
      <c r="AN285" s="40"/>
      <c r="AO285" s="41"/>
    </row>
    <row r="286" spans="1:41" ht="25" customHeight="1" x14ac:dyDescent="0.3">
      <c r="A286" s="53" t="s">
        <v>811</v>
      </c>
      <c r="B286" s="34">
        <v>1362</v>
      </c>
      <c r="C286" s="17">
        <v>2023</v>
      </c>
      <c r="D286" s="17"/>
      <c r="E286" s="17"/>
      <c r="F286" s="17"/>
      <c r="G286" s="18"/>
      <c r="H286" s="17"/>
      <c r="I286" s="18"/>
      <c r="J286" s="17"/>
      <c r="K286" s="17"/>
      <c r="L286" s="14"/>
      <c r="M286" s="17"/>
      <c r="N286" s="17"/>
      <c r="O286" s="18">
        <v>45184</v>
      </c>
      <c r="P286" s="17">
        <v>2445</v>
      </c>
      <c r="Q286" s="17" t="s">
        <v>456</v>
      </c>
      <c r="R286" s="91" t="s">
        <v>5955</v>
      </c>
      <c r="S286" s="35">
        <v>10623237180</v>
      </c>
      <c r="T286" s="17" t="s">
        <v>5502</v>
      </c>
      <c r="U286" s="18"/>
      <c r="V286" s="18"/>
      <c r="W286" s="18">
        <v>45280</v>
      </c>
      <c r="X286" s="17">
        <v>4</v>
      </c>
      <c r="Y286" s="197" t="s">
        <v>4310</v>
      </c>
      <c r="Z286" s="197" t="s">
        <v>1150</v>
      </c>
      <c r="AA286" s="17"/>
      <c r="AB286" s="17"/>
      <c r="AC286" s="17"/>
      <c r="AD286" s="36"/>
      <c r="AE286" s="37"/>
      <c r="AF286" s="37"/>
      <c r="AG286" s="37"/>
      <c r="AH286" s="37"/>
      <c r="AI286" s="17"/>
      <c r="AJ286" s="17"/>
      <c r="AK286" s="38"/>
      <c r="AL286" s="39"/>
      <c r="AM286" s="17"/>
      <c r="AN286" s="40"/>
      <c r="AO286" s="41"/>
    </row>
    <row r="287" spans="1:41" ht="25" customHeight="1" x14ac:dyDescent="0.3">
      <c r="A287" s="53" t="s">
        <v>811</v>
      </c>
      <c r="B287" s="34">
        <v>1363</v>
      </c>
      <c r="C287" s="17">
        <v>2023</v>
      </c>
      <c r="D287" s="17"/>
      <c r="E287" s="17"/>
      <c r="F287" s="17"/>
      <c r="G287" s="18"/>
      <c r="H287" s="17"/>
      <c r="I287" s="18"/>
      <c r="J287" s="17"/>
      <c r="K287" s="17"/>
      <c r="L287" s="14"/>
      <c r="M287" s="17"/>
      <c r="N287" s="17"/>
      <c r="O287" s="18">
        <v>45184</v>
      </c>
      <c r="P287" s="17">
        <v>2444</v>
      </c>
      <c r="Q287" s="17" t="s">
        <v>456</v>
      </c>
      <c r="R287" s="91" t="s">
        <v>5956</v>
      </c>
      <c r="S287" s="35" t="s">
        <v>5957</v>
      </c>
      <c r="T287" s="17" t="s">
        <v>5515</v>
      </c>
      <c r="U287" s="18"/>
      <c r="V287" s="18"/>
      <c r="W287" s="18">
        <v>45280</v>
      </c>
      <c r="X287" s="17">
        <v>4</v>
      </c>
      <c r="Y287" s="197" t="s">
        <v>4310</v>
      </c>
      <c r="Z287" s="197" t="s">
        <v>1150</v>
      </c>
      <c r="AA287" s="17"/>
      <c r="AB287" s="17"/>
      <c r="AC287" s="17"/>
      <c r="AD287" s="36"/>
      <c r="AE287" s="37"/>
      <c r="AF287" s="37"/>
      <c r="AG287" s="37"/>
      <c r="AH287" s="37"/>
      <c r="AI287" s="17"/>
      <c r="AJ287" s="17"/>
      <c r="AK287" s="38"/>
      <c r="AL287" s="39"/>
      <c r="AM287" s="17"/>
      <c r="AN287" s="40"/>
      <c r="AO287" s="41"/>
    </row>
    <row r="288" spans="1:41" ht="25" customHeight="1" x14ac:dyDescent="0.35">
      <c r="A288" s="53" t="s">
        <v>811</v>
      </c>
      <c r="B288" s="34">
        <v>1364</v>
      </c>
      <c r="C288" s="17">
        <v>2023</v>
      </c>
      <c r="D288" s="17"/>
      <c r="E288" s="17"/>
      <c r="F288" s="17"/>
      <c r="G288" s="18"/>
      <c r="H288" s="17"/>
      <c r="I288" s="18"/>
      <c r="J288" s="17"/>
      <c r="K288" s="17"/>
      <c r="L288" s="14"/>
      <c r="M288" s="17"/>
      <c r="N288" s="17"/>
      <c r="O288" s="18">
        <v>45184</v>
      </c>
      <c r="P288" s="17">
        <v>2441</v>
      </c>
      <c r="Q288" s="17" t="s">
        <v>456</v>
      </c>
      <c r="R288" s="91" t="s">
        <v>5958</v>
      </c>
      <c r="S288" s="169" t="s">
        <v>5959</v>
      </c>
      <c r="T288" s="17" t="s">
        <v>5515</v>
      </c>
      <c r="U288" s="18"/>
      <c r="V288" s="18"/>
      <c r="W288" s="18">
        <v>45280</v>
      </c>
      <c r="X288" s="17">
        <v>4</v>
      </c>
      <c r="Y288" s="197" t="s">
        <v>4310</v>
      </c>
      <c r="Z288" s="197" t="s">
        <v>1150</v>
      </c>
      <c r="AA288" s="17"/>
      <c r="AB288" s="17"/>
      <c r="AC288" s="17"/>
      <c r="AD288" s="36"/>
      <c r="AE288" s="37"/>
      <c r="AF288" s="37"/>
      <c r="AG288" s="37"/>
      <c r="AH288" s="37"/>
      <c r="AI288" s="17"/>
      <c r="AJ288" s="17"/>
      <c r="AK288" s="38"/>
      <c r="AL288" s="39"/>
      <c r="AM288" s="17"/>
      <c r="AN288" s="40"/>
      <c r="AO288" s="41"/>
    </row>
    <row r="289" spans="1:41" ht="25" customHeight="1" x14ac:dyDescent="0.35">
      <c r="A289" s="53" t="s">
        <v>811</v>
      </c>
      <c r="B289" s="34">
        <v>1365</v>
      </c>
      <c r="C289" s="17">
        <v>2023</v>
      </c>
      <c r="D289" s="17"/>
      <c r="E289" s="17"/>
      <c r="F289" s="17"/>
      <c r="G289" s="18"/>
      <c r="H289" s="17"/>
      <c r="I289" s="18"/>
      <c r="J289" s="17"/>
      <c r="K289" s="17"/>
      <c r="L289" s="14"/>
      <c r="M289" s="17"/>
      <c r="N289" s="17"/>
      <c r="O289" s="18">
        <v>45184</v>
      </c>
      <c r="P289" s="17">
        <v>2438</v>
      </c>
      <c r="Q289" s="17" t="s">
        <v>456</v>
      </c>
      <c r="R289" s="91" t="s">
        <v>5960</v>
      </c>
      <c r="S289" s="169">
        <v>51814301801</v>
      </c>
      <c r="T289" s="17" t="s">
        <v>5515</v>
      </c>
      <c r="U289" s="18"/>
      <c r="V289" s="18"/>
      <c r="W289" s="18">
        <v>45280</v>
      </c>
      <c r="X289" s="17">
        <v>4</v>
      </c>
      <c r="Y289" s="197" t="s">
        <v>4310</v>
      </c>
      <c r="Z289" s="197" t="s">
        <v>1150</v>
      </c>
      <c r="AA289" s="17"/>
      <c r="AB289" s="17"/>
      <c r="AC289" s="17"/>
      <c r="AD289" s="36"/>
      <c r="AE289" s="37"/>
      <c r="AF289" s="37"/>
      <c r="AG289" s="37"/>
      <c r="AH289" s="37"/>
      <c r="AI289" s="17"/>
      <c r="AJ289" s="17"/>
      <c r="AK289" s="38"/>
      <c r="AL289" s="39"/>
      <c r="AM289" s="17"/>
      <c r="AN289" s="40"/>
      <c r="AO289" s="41"/>
    </row>
    <row r="290" spans="1:41" ht="25" customHeight="1" x14ac:dyDescent="0.35">
      <c r="A290" s="5" t="s">
        <v>811</v>
      </c>
      <c r="B290" s="5">
        <v>1374</v>
      </c>
      <c r="C290" s="17">
        <v>2023</v>
      </c>
      <c r="D290" s="7"/>
      <c r="E290" s="7"/>
      <c r="F290" s="7"/>
      <c r="G290" s="8"/>
      <c r="H290" s="7"/>
      <c r="I290" s="8"/>
      <c r="J290" s="7"/>
      <c r="K290" s="7"/>
      <c r="L290" s="6"/>
      <c r="M290" s="7"/>
      <c r="N290" s="7"/>
      <c r="O290" s="8">
        <v>45187</v>
      </c>
      <c r="P290" s="7">
        <v>2513</v>
      </c>
      <c r="Q290" s="7" t="s">
        <v>456</v>
      </c>
      <c r="R290" s="90" t="s">
        <v>5961</v>
      </c>
      <c r="S290" t="s">
        <v>5962</v>
      </c>
      <c r="T290" s="7" t="s">
        <v>5963</v>
      </c>
      <c r="U290" s="8"/>
      <c r="V290" s="8"/>
      <c r="W290" s="18">
        <v>45280</v>
      </c>
      <c r="X290" s="17">
        <v>4</v>
      </c>
      <c r="Y290" s="197" t="s">
        <v>4310</v>
      </c>
      <c r="Z290" s="197" t="s">
        <v>1150</v>
      </c>
      <c r="AA290" s="7"/>
      <c r="AB290" s="7"/>
      <c r="AC290" s="7"/>
      <c r="AD290" s="9"/>
      <c r="AE290" s="4"/>
      <c r="AF290" s="4"/>
      <c r="AG290" s="4"/>
      <c r="AH290" s="4"/>
      <c r="AI290" s="7"/>
      <c r="AJ290" s="7"/>
      <c r="AK290" s="10"/>
      <c r="AL290" s="11"/>
      <c r="AM290" s="7"/>
      <c r="AN290" s="12"/>
      <c r="AO290" s="33"/>
    </row>
    <row r="291" spans="1:41" ht="25" customHeight="1" x14ac:dyDescent="0.3">
      <c r="A291" s="34" t="s">
        <v>811</v>
      </c>
      <c r="B291" s="34">
        <v>1404</v>
      </c>
      <c r="C291" s="17">
        <v>2023</v>
      </c>
      <c r="D291" s="17"/>
      <c r="E291" s="17"/>
      <c r="F291" s="17"/>
      <c r="G291" s="18"/>
      <c r="H291" s="17"/>
      <c r="I291" s="18"/>
      <c r="J291" s="17"/>
      <c r="K291" s="17"/>
      <c r="L291" s="14"/>
      <c r="M291" s="17"/>
      <c r="N291" s="17"/>
      <c r="O291" s="18">
        <v>45191</v>
      </c>
      <c r="P291" s="17">
        <v>2658</v>
      </c>
      <c r="Q291" s="17" t="s">
        <v>456</v>
      </c>
      <c r="R291" s="91" t="s">
        <v>5964</v>
      </c>
      <c r="S291" s="35" t="s">
        <v>5965</v>
      </c>
      <c r="T291" s="7" t="s">
        <v>5433</v>
      </c>
      <c r="U291" s="18"/>
      <c r="V291" s="18"/>
      <c r="W291" s="18">
        <v>45291</v>
      </c>
      <c r="X291" s="17">
        <v>4</v>
      </c>
      <c r="Y291" s="197">
        <v>550</v>
      </c>
      <c r="Z291" s="197">
        <v>2200</v>
      </c>
      <c r="AA291" s="17"/>
      <c r="AB291" s="17"/>
      <c r="AC291" s="17"/>
      <c r="AD291" s="36"/>
      <c r="AE291" s="37"/>
      <c r="AF291" s="37"/>
      <c r="AG291" s="37"/>
      <c r="AH291" s="37"/>
      <c r="AI291" s="17"/>
      <c r="AJ291" s="17"/>
      <c r="AK291" s="38"/>
      <c r="AL291" s="39"/>
      <c r="AM291" s="17"/>
      <c r="AN291" s="195" t="s">
        <v>5966</v>
      </c>
      <c r="AO291" s="41"/>
    </row>
    <row r="292" spans="1:41" ht="25" customHeight="1" x14ac:dyDescent="0.3">
      <c r="A292" s="34" t="s">
        <v>811</v>
      </c>
      <c r="B292" s="34">
        <v>1406</v>
      </c>
      <c r="C292" s="17">
        <v>2023</v>
      </c>
      <c r="D292" s="17"/>
      <c r="E292" s="17"/>
      <c r="F292" s="17"/>
      <c r="G292" s="18"/>
      <c r="H292" s="17"/>
      <c r="I292" s="18"/>
      <c r="J292" s="17"/>
      <c r="K292" s="17"/>
      <c r="L292" s="14"/>
      <c r="M292" s="17"/>
      <c r="N292" s="17"/>
      <c r="O292" s="18">
        <v>45191</v>
      </c>
      <c r="P292" s="17">
        <v>2656</v>
      </c>
      <c r="Q292" s="17" t="s">
        <v>456</v>
      </c>
      <c r="R292" s="91" t="s">
        <v>5967</v>
      </c>
      <c r="S292" s="35" t="s">
        <v>5968</v>
      </c>
      <c r="T292" s="17" t="s">
        <v>5433</v>
      </c>
      <c r="U292" s="18"/>
      <c r="V292" s="18"/>
      <c r="W292" s="18">
        <v>45291</v>
      </c>
      <c r="X292" s="17">
        <v>4</v>
      </c>
      <c r="Y292" s="197">
        <v>550</v>
      </c>
      <c r="Z292" s="197">
        <v>2200</v>
      </c>
      <c r="AA292" s="17"/>
      <c r="AB292" s="17"/>
      <c r="AC292" s="17"/>
      <c r="AD292" s="36"/>
      <c r="AE292" s="37"/>
      <c r="AF292" s="37"/>
      <c r="AG292" s="37"/>
      <c r="AH292" s="37"/>
      <c r="AI292" s="17"/>
      <c r="AJ292" s="17"/>
      <c r="AK292" s="38"/>
      <c r="AL292" s="39"/>
      <c r="AM292" s="17"/>
      <c r="AN292" s="195" t="s">
        <v>5969</v>
      </c>
      <c r="AO292" s="41"/>
    </row>
    <row r="293" spans="1:41" ht="25" customHeight="1" x14ac:dyDescent="0.35">
      <c r="A293" s="34" t="s">
        <v>811</v>
      </c>
      <c r="B293" s="34">
        <v>1408</v>
      </c>
      <c r="C293" s="17">
        <v>2023</v>
      </c>
      <c r="D293" s="17"/>
      <c r="E293" s="17"/>
      <c r="F293" s="17"/>
      <c r="G293" s="18"/>
      <c r="H293" s="17"/>
      <c r="I293" s="18"/>
      <c r="J293" s="17"/>
      <c r="K293" s="17"/>
      <c r="L293" s="14"/>
      <c r="M293" s="17"/>
      <c r="N293" s="17"/>
      <c r="O293" s="18">
        <v>45194</v>
      </c>
      <c r="P293" s="17">
        <v>2657</v>
      </c>
      <c r="Q293" s="17" t="s">
        <v>456</v>
      </c>
      <c r="R293" s="91" t="s">
        <v>5970</v>
      </c>
      <c r="S293" s="35" t="s">
        <v>5971</v>
      </c>
      <c r="T293" s="17" t="s">
        <v>5972</v>
      </c>
      <c r="U293" s="18"/>
      <c r="V293" s="18"/>
      <c r="W293" s="18">
        <v>45291</v>
      </c>
      <c r="X293" s="17">
        <v>4</v>
      </c>
      <c r="Y293" s="197">
        <v>550</v>
      </c>
      <c r="Z293" s="197">
        <v>2200</v>
      </c>
      <c r="AA293" s="17"/>
      <c r="AB293" s="17"/>
      <c r="AC293" s="17"/>
      <c r="AD293" s="36"/>
      <c r="AE293" s="37"/>
      <c r="AF293" s="37"/>
      <c r="AG293" s="37"/>
      <c r="AH293" s="37"/>
      <c r="AI293" s="17"/>
      <c r="AJ293" s="17"/>
      <c r="AK293" s="38"/>
      <c r="AL293" s="39"/>
      <c r="AM293" s="17"/>
      <c r="AN293" s="203" t="s">
        <v>5973</v>
      </c>
      <c r="AO293" s="41"/>
    </row>
    <row r="294" spans="1:41" ht="25" customHeight="1" x14ac:dyDescent="0.3">
      <c r="A294" s="34" t="s">
        <v>1999</v>
      </c>
      <c r="B294" s="34">
        <v>1449</v>
      </c>
      <c r="C294" s="17">
        <v>2023</v>
      </c>
      <c r="D294" s="17"/>
      <c r="E294" s="17"/>
      <c r="F294" s="17"/>
      <c r="G294" s="18"/>
      <c r="H294" s="17"/>
      <c r="I294" s="18"/>
      <c r="J294" s="17"/>
      <c r="K294" s="17"/>
      <c r="L294" s="14"/>
      <c r="M294" s="17"/>
      <c r="N294" s="17"/>
      <c r="O294" s="18">
        <v>45201</v>
      </c>
      <c r="P294" s="17">
        <v>2377</v>
      </c>
      <c r="Q294" s="17" t="s">
        <v>456</v>
      </c>
      <c r="R294" s="91" t="s">
        <v>5974</v>
      </c>
      <c r="S294" s="35"/>
      <c r="T294" s="17" t="s">
        <v>5975</v>
      </c>
      <c r="U294" s="18"/>
      <c r="V294" s="18"/>
      <c r="W294" s="18">
        <v>45291</v>
      </c>
      <c r="X294" s="17">
        <v>4</v>
      </c>
      <c r="Y294" s="197">
        <v>550</v>
      </c>
      <c r="Z294" s="197" t="s">
        <v>5976</v>
      </c>
      <c r="AA294" s="17"/>
      <c r="AB294" s="17"/>
      <c r="AC294" s="17"/>
      <c r="AD294" s="36"/>
      <c r="AE294" s="37"/>
      <c r="AF294" s="37"/>
      <c r="AG294" s="37"/>
      <c r="AH294" s="37"/>
      <c r="AI294" s="17"/>
      <c r="AJ294" s="17"/>
      <c r="AK294" s="38"/>
      <c r="AL294" s="39"/>
      <c r="AM294" s="17"/>
      <c r="AN294" s="40"/>
      <c r="AO294" s="41"/>
    </row>
  </sheetData>
  <conditionalFormatting sqref="H1:H1048576">
    <cfRule type="cellIs" dxfId="17" priority="3" operator="lessThan">
      <formula>0</formula>
    </cfRule>
  </conditionalFormatting>
  <conditionalFormatting sqref="L2:L1048576">
    <cfRule type="containsText" dxfId="4" priority="4" operator="containsText" text="PEDIDO">
      <formula>NOT(ISERROR(SEARCH("PEDIDO",L2)))</formula>
    </cfRule>
  </conditionalFormatting>
  <dataValidations count="1">
    <dataValidation type="list" allowBlank="1" showInputMessage="1" showErrorMessage="1" sqref="M22" xr:uid="{00000000-0002-0000-0800-000000000000}"/>
  </dataValidations>
  <hyperlinks>
    <hyperlink ref="AN57" r:id="rId1" xr:uid="{00000000-0004-0000-0800-000000000000}"/>
    <hyperlink ref="AN291" r:id="rId2" xr:uid="{00000000-0004-0000-0800-000001000000}"/>
    <hyperlink ref="AN292" r:id="rId3" xr:uid="{00000000-0004-0000-0800-000002000000}"/>
    <hyperlink ref="AN293" r:id="rId4" xr:uid="{00000000-0004-0000-0800-000003000000}"/>
  </hyperlinks>
  <pageMargins left="0.511811024" right="0.511811024" top="0.78740157499999996" bottom="0.78740157499999996" header="0.31496062000000002" footer="0.31496062000000002"/>
  <pageSetup paperSize="9" orientation="portrait"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29" operator="containsText" id="{26EEDB65-81E9-45E6-9922-7DB12B135C97}">
            <xm:f>NOT(ISERROR(SEARCH(#REF!,E1)))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</xm:sqref>
        </x14:conditionalFormatting>
        <x14:conditionalFormatting xmlns:xm="http://schemas.microsoft.com/office/excel/2006/main">
          <x14:cfRule type="containsText" priority="1465" operator="containsText" id="{5F6A6BA4-2328-4596-83B8-058AB318761C}">
            <xm:f>NOT(ISERROR(SEARCH(#REF!,F1)))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466" operator="containsText" id="{DA26A5C4-C64D-4C2A-B95E-91AD11FA36B7}">
            <xm:f>NOT(ISERROR(SEARCH(#REF!,F1)))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67" operator="containsText" id="{5E945082-10F2-4C2B-AE4F-C1CDBA681727}">
            <xm:f>NOT(ISERROR(SEARCH(#REF!,F1)))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468" operator="containsText" id="{AD6613DE-6E6C-47C8-AE1B-55D75DF0747A}">
            <xm:f>NOT(ISERROR(SEARCH(#REF!,F1)))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69" operator="containsText" id="{1F082D8F-7831-452A-9495-600354CF625B}">
            <xm:f>NOT(ISERROR(SEARCH(#REF!,F1)))</xm:f>
            <xm:f>#REF!</xm:f>
            <x14:dxf>
              <font>
                <color auto="1"/>
              </font>
              <fill>
                <patternFill>
                  <bgColor theme="3" tint="0.79998168889431442"/>
                </patternFill>
              </fill>
            </x14:dxf>
          </x14:cfRule>
          <x14:cfRule type="containsText" priority="1470" operator="containsText" id="{65C1CFBC-63B9-406D-8397-6641D2814243}">
            <xm:f>NOT(ISERROR(SEARCH(#REF!,F1)))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1" operator="containsText" id="{055DD3B9-03B7-42A1-846C-B8547BF4A696}">
            <xm:f>NOT(ISERROR(SEARCH(#REF!,F1)))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72" operator="containsText" id="{77D1D026-114D-4E06-B1F6-AE275474045A}">
            <xm:f>NOT(ISERROR(SEARCH(#REF!,F1)))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473" operator="containsText" id="{2201DC08-920B-4242-A208-AB2255FE6CF0}">
            <xm:f>NOT(ISERROR(SEARCH(#REF!,F1)))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74" operator="containsText" id="{7D381FA1-9374-48EB-B1BA-73415A286F93}">
            <xm:f>NOT(ISERROR(SEARCH(#REF!,F1)))</xm:f>
            <xm:f>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ontainsText" priority="1475" operator="containsText" id="{6676E4B7-9659-4571-B48F-99B863053170}">
            <xm:f>NOT(ISERROR(SEARCH(#REF!,F1)))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76" operator="containsText" id="{FD6A466E-6426-413E-A127-B16C93865A5B}">
            <xm:f>NOT(ISERROR(SEARCH(#REF!,F1)))</xm:f>
            <xm:f>#REF!</xm:f>
            <x14:dxf>
              <fill>
                <gradientFill degree="90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14:cfRule type="containsText" priority="1477" operator="containsText" id="{CCC2C69C-66D3-4397-A092-EF3F74DF2D9E}">
            <xm:f>NOT(ISERROR(SEARCH(#REF!,F1)))</xm:f>
            <xm:f>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478" operator="containsText" id="{18507729-090D-4301-8AEB-7E3A9C87411D}">
            <xm:f>NOT(ISERROR(SEARCH(#REF!,F1)))</xm:f>
            <xm:f>#REF!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79" operator="containsText" id="{ED44C0B7-4DA7-43B5-B0D4-D6027F479315}">
            <xm:f>NOT(ISERROR(SEARCH(#REF!,F1)))</xm:f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481" operator="containsText" id="{17B4623A-B3B6-460B-B8F0-4546F040EBB1}">
            <xm:f>NOT(ISERROR(SEARCH(#REF!,F1)))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82" operator="containsText" id="{F29C6B13-11D7-4AEB-A2F9-497D079EAEBF}">
            <xm:f>NOT(ISERROR(SEARCH(#REF!,F1)))</xm:f>
            <xm:f>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83" operator="containsText" id="{DC85AB80-574F-4985-BE99-CA2B7419F908}">
            <xm:f>NOT(ISERROR(SEARCH(#REF!,F1)))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4" operator="containsText" id="{F18ABD77-55CA-4017-8545-67A592DB560B}">
            <xm:f>NOT(ISERROR(SEARCH(#REF!,F1)))</xm:f>
            <xm:f>#REF!</xm:f>
            <x14:dxf>
              <fill>
                <patternFill>
                  <bgColor theme="4" tint="0.79998168889431442"/>
                </patternFill>
              </fill>
            </x14:dxf>
          </x14:cfRule>
          <xm:sqref>F1:F1048576</xm:sqref>
        </x14:conditionalFormatting>
        <x14:conditionalFormatting xmlns:xm="http://schemas.microsoft.com/office/excel/2006/main">
          <x14:cfRule type="containsText" priority="1444" operator="containsText" id="{58898DF4-7C30-4BED-9F13-3C815803645A}">
            <xm:f>NOT(ISERROR(SEARCH(#REF!,J1)))</xm:f>
            <xm:f>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445" operator="containsText" id="{7C71E269-1293-4778-A0F4-D179FFEB1C84}">
            <xm:f>NOT(ISERROR(SEARCH(#REF!,J1)))</xm:f>
            <xm:f>#REF!</xm:f>
            <x14:dxf>
              <fill>
                <patternFill>
                  <bgColor rgb="FFFFFF00"/>
                </patternFill>
              </fill>
            </x14:dxf>
          </x14:cfRule>
          <x14:cfRule type="containsText" priority="1446" operator="containsText" id="{CF8197C5-98F7-4F48-8B90-4B9A93ABDBAF}">
            <xm:f>NOT(ISERROR(SEARCH(#REF!,J1)))</xm:f>
            <xm:f>#REF!</xm:f>
            <x14:dxf>
              <fill>
                <gradientFill degree="90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14:cfRule type="containsText" priority="1447" operator="containsText" id="{92668845-5261-4165-ABF8-E7B730F993B9}">
            <xm:f>NOT(ISERROR(SEARCH(#REF!,J1)))</xm:f>
            <xm:f>#REF!</xm:f>
            <x14:dxf>
              <fill>
                <gradientFill type="path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14:cfRule type="containsText" priority="1448" operator="containsText" id="{48FF6098-6325-4361-9753-27BABE4960C6}">
            <xm:f>NOT(ISERROR(SEARCH(#REF!,J1)))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49" operator="containsText" id="{33ED50F2-BD57-4F9A-8255-5FA32BE150C4}">
            <xm:f>NOT(ISERROR(SEARCH(#REF!,J1)))</xm:f>
            <xm:f>#REF!</xm:f>
            <x14:dxf>
              <fill>
                <gradientFill degree="135">
                  <stop position="0">
                    <color theme="0"/>
                  </stop>
                  <stop position="0.5">
                    <color theme="4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1450" operator="containsText" id="{AC3A9BB6-C015-499F-991F-7C4782BE4B71}">
            <xm:f>NOT(ISERROR(SEARCH(#REF!,J1)))</xm:f>
            <xm:f>#REF!</xm:f>
            <x14:dxf>
              <fill>
                <gradientFill type="path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containsText" priority="6" operator="containsText" id="{6612F3F6-B0E9-47CF-B957-E06E5B185D38}">
            <xm:f>NOT(ISERROR(SEARCH(#REF!,J22)))</xm:f>
            <xm:f>#REF!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7" operator="containsText" id="{D3CDEE63-C1DE-481F-B1B7-E723B33A3899}">
            <xm:f>NOT(ISERROR(SEARCH(#REF!,J22)))</xm:f>
            <xm:f>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9803BEAB-F2EC-40F5-8825-5DD991B81057}">
            <xm:f>NOT(ISERROR(SEARCH(#REF!,J22)))</xm:f>
            <xm:f>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9" operator="containsText" id="{81539FF3-C7C0-4B05-9D7D-E12429D30F2B}">
            <xm:f>NOT(ISERROR(SEARCH(#REF!,J22)))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ontainsText" priority="1439" operator="containsText" id="{769BDACA-C62F-4DE7-8EAF-DF9F3A2051CF}">
            <xm:f>NOT(ISERROR(SEARCH(#REF!,L1)))</xm:f>
            <xm:f>#REF!</xm:f>
            <x14:dxf>
              <fill>
                <patternFill>
                  <bgColor theme="5" tint="0.39994506668294322"/>
                </patternFill>
              </fill>
            </x14:dxf>
          </x14:cfRule>
          <xm:sqref>L1:L1048576</xm:sqref>
        </x14:conditionalFormatting>
        <x14:conditionalFormatting xmlns:xm="http://schemas.microsoft.com/office/excel/2006/main">
          <x14:cfRule type="containsText" priority="1442" operator="containsText" id="{55C885B0-5595-46DB-8942-635EA33D2A80}">
            <xm:f>NOT(ISERROR(SEARCH(#REF!,L2)))</xm:f>
            <xm:f>#REF!</xm:f>
            <x14:dxf>
              <fill>
                <gradientFill degree="270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ontainsText" priority="12" operator="containsText" id="{72FD5596-43A2-412D-A433-EEE82344236D}">
            <xm:f>NOT(ISERROR(SEARCH(#REF!,U1)))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34" operator="containsText" id="{9E7BE952-78D0-4418-AEF9-B1B93DE302A3}">
            <xm:f>NOT(ISERROR(SEARCH(#REF!,U1)))</xm:f>
            <xm:f>#REF!</xm:f>
            <x14:dxf>
              <font>
                <color rgb="FF9C0006"/>
              </font>
            </x14:dxf>
          </x14:cfRule>
          <xm:sqref>U1:U1048576</xm:sqref>
        </x14:conditionalFormatting>
        <x14:conditionalFormatting xmlns:xm="http://schemas.microsoft.com/office/excel/2006/main">
          <x14:cfRule type="containsText" priority="5" operator="containsText" id="{C673849F-0243-4A14-9CDC-78DB163D179B}">
            <xm:f>NOT(ISERROR(SEARCH(#REF!,U22)))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800-000001000000}">
          <x14:formula1>
            <xm:f>'Informação complementares'!$A$25:$A$30</xm:f>
          </x14:formula1>
          <xm:sqref>M23:M34 M2:M21</xm:sqref>
        </x14:dataValidation>
        <x14:dataValidation type="list" allowBlank="1" showInputMessage="1" showErrorMessage="1" xr:uid="{00000000-0002-0000-0800-000002000000}">
          <x14:formula1>
            <xm:f>'Informação complementares'!$A$58:$A$103</xm:f>
          </x14:formula1>
          <xm:sqref>Q2:Q1048576</xm:sqref>
        </x14:dataValidation>
        <x14:dataValidation type="list" allowBlank="1" showInputMessage="1" showErrorMessage="1" xr:uid="{00000000-0002-0000-0800-000003000000}">
          <x14:formula1>
            <xm:f>'Informação complementares'!$A$1:$A$18</xm:f>
          </x14:formula1>
          <xm:sqref>F2:F1048576</xm:sqref>
        </x14:dataValidation>
        <x14:dataValidation type="list" allowBlank="1" showInputMessage="1" showErrorMessage="1" xr:uid="{00000000-0002-0000-0800-000004000000}">
          <x14:formula1>
            <xm:f>'Informação complementares'!$A$32:$A$53</xm:f>
          </x14:formula1>
          <xm:sqref>AA1:AA1048576</xm:sqref>
        </x14:dataValidation>
        <x14:dataValidation type="list" allowBlank="1" showInputMessage="1" showErrorMessage="1" xr:uid="{00000000-0002-0000-0800-000005000000}">
          <x14:formula1>
            <xm:f>'Informação complementares'!$A$111:$A$129</xm:f>
          </x14:formula1>
          <xm:sqref>AB1:AB1048576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D3D9841D23874A95F43EC7A67CA51E" ma:contentTypeVersion="12" ma:contentTypeDescription="Criar um novo documento." ma:contentTypeScope="" ma:versionID="a53b001b875dfc54499e67855c47e090">
  <xsd:schema xmlns:xsd="http://www.w3.org/2001/XMLSchema" xmlns:xs="http://www.w3.org/2001/XMLSchema" xmlns:p="http://schemas.microsoft.com/office/2006/metadata/properties" xmlns:ns2="ddb6e7d3-9704-479d-bf1f-bed43e812b3e" xmlns:ns3="43a66b0b-51f1-4aed-a0a6-8fa111442e4e" targetNamespace="http://schemas.microsoft.com/office/2006/metadata/properties" ma:root="true" ma:fieldsID="1e6c6541efced03355768a5bfff5a1c1" ns2:_="" ns3:_="">
    <xsd:import namespace="ddb6e7d3-9704-479d-bf1f-bed43e812b3e"/>
    <xsd:import namespace="43a66b0b-51f1-4aed-a0a6-8fa111442e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6e7d3-9704-479d-bf1f-bed43e812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m" ma:readOnly="false" ma:fieldId="{5cf76f15-5ced-4ddc-b409-7134ff3c332f}" ma:taxonomyMulti="true" ma:sspId="5c9b31d9-360b-4fc0-9245-afc7d819a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66b0b-51f1-4aed-a0a6-8fa111442e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ed21622-4d44-4a73-a388-df1d68bb1fd7}" ma:internalName="TaxCatchAll" ma:showField="CatchAllData" ma:web="43a66b0b-51f1-4aed-a0a6-8fa111442e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a66b0b-51f1-4aed-a0a6-8fa111442e4e">
      <UserInfo>
        <DisplayName>Adline Debus Pozzebon</DisplayName>
        <AccountId>26</AccountId>
        <AccountType/>
      </UserInfo>
      <UserInfo>
        <DisplayName>JACIRA FERREIRA BRANCO</DisplayName>
        <AccountId>12</AccountId>
        <AccountType/>
      </UserInfo>
      <UserInfo>
        <DisplayName>Geisa Viana de Sousa</DisplayName>
        <AccountId>14</AccountId>
        <AccountType/>
      </UserInfo>
      <UserInfo>
        <DisplayName>Jacira  Ferreira Branco</DisplayName>
        <AccountId>23</AccountId>
        <AccountType/>
      </UserInfo>
    </SharedWithUsers>
    <TaxCatchAll xmlns="43a66b0b-51f1-4aed-a0a6-8fa111442e4e" xsi:nil="true"/>
    <lcf76f155ced4ddcb4097134ff3c332f xmlns="ddb6e7d3-9704-479d-bf1f-bed43e812b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F0E4C1-C40A-4714-99CA-973E2CF4CF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ACBCD7-DB95-441A-832C-39E845B84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6e7d3-9704-479d-bf1f-bed43e812b3e"/>
    <ds:schemaRef ds:uri="43a66b0b-51f1-4aed-a0a6-8fa111442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38E9C4-21F9-4794-AD71-24D808ADDED2}">
  <ds:schemaRefs>
    <ds:schemaRef ds:uri="ddb6e7d3-9704-479d-bf1f-bed43e812b3e"/>
    <ds:schemaRef ds:uri="http://purl.org/dc/terms/"/>
    <ds:schemaRef ds:uri="43a66b0b-51f1-4aed-a0a6-8fa111442e4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Planilha2</vt:lpstr>
      <vt:lpstr>Contratos Continuos</vt:lpstr>
      <vt:lpstr>Conta contabil X Itens</vt:lpstr>
      <vt:lpstr>Banco de dados- Portal</vt:lpstr>
      <vt:lpstr>Relatorios</vt:lpstr>
      <vt:lpstr>Informação complementares</vt:lpstr>
      <vt:lpstr>Contratos -2023</vt:lpstr>
      <vt:lpstr>Relatorio contratos 2023</vt:lpstr>
      <vt:lpstr>Bolsitas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Freire</dc:creator>
  <cp:keywords/>
  <dc:description/>
  <cp:lastModifiedBy>José  Renato Gonçalves</cp:lastModifiedBy>
  <cp:revision/>
  <cp:lastPrinted>2024-04-11T23:31:32Z</cp:lastPrinted>
  <dcterms:created xsi:type="dcterms:W3CDTF">2023-03-16T17:55:01Z</dcterms:created>
  <dcterms:modified xsi:type="dcterms:W3CDTF">2024-04-11T23:33:27Z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0x0101006DD3D9841D23874A95F43EC7A67CA51E</vt:lpwstr>
  </property>
  <property fmtid="{D5CDD505-2E9C-101B-9397-08002B2CF9AE}" pid="3" name="MediaServiceImageTags">
    <vt:lpwstr/>
  </property>
</Properties>
</file>